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agaz\Desktop\Петанк\2025-01 Московские теты\"/>
    </mc:Choice>
  </mc:AlternateContent>
  <xr:revisionPtr revIDLastSave="0" documentId="13_ncr:1_{C30AF861-FCAC-449C-B28E-28D73DE26E8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TMA" sheetId="17" r:id="rId1"/>
    <sheet name="ТМВ" sheetId="42" r:id="rId2"/>
    <sheet name="Служебный лист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O8" i="4" s="1"/>
  <c r="E8" i="4"/>
  <c r="F8" i="4"/>
  <c r="G8" i="4"/>
  <c r="H8" i="4"/>
  <c r="H1" i="4"/>
  <c r="H2" i="4"/>
  <c r="H3" i="4"/>
  <c r="H4" i="4"/>
  <c r="H5" i="4"/>
  <c r="H6" i="4"/>
  <c r="H7" i="4"/>
  <c r="H4" i="42"/>
  <c r="K10" i="42"/>
  <c r="G12" i="42"/>
  <c r="H26" i="42"/>
  <c r="G14" i="42"/>
  <c r="C31" i="42"/>
  <c r="C22" i="42"/>
  <c r="K6" i="42"/>
  <c r="H42" i="42"/>
  <c r="J14" i="42"/>
  <c r="H37" i="42"/>
  <c r="G10" i="42"/>
  <c r="J4" i="42"/>
  <c r="H21" i="42"/>
  <c r="I12" i="42"/>
  <c r="I13" i="42" s="1"/>
  <c r="C25" i="42"/>
  <c r="I4" i="42"/>
  <c r="I6" i="42"/>
  <c r="F6" i="42"/>
  <c r="C41" i="42"/>
  <c r="H20" i="42"/>
  <c r="C35" i="42"/>
  <c r="K8" i="42"/>
  <c r="C30" i="42"/>
  <c r="F14" i="42"/>
  <c r="C21" i="42"/>
  <c r="H27" i="42"/>
  <c r="C32" i="42"/>
  <c r="H10" i="42"/>
  <c r="F10" i="42"/>
  <c r="J10" i="42"/>
  <c r="G4" i="42"/>
  <c r="H12" i="42"/>
  <c r="F8" i="42"/>
  <c r="C27" i="42"/>
  <c r="I8" i="42"/>
  <c r="H32" i="42"/>
  <c r="C40" i="42"/>
  <c r="H40" i="42"/>
  <c r="H30" i="42"/>
  <c r="J11" i="42"/>
  <c r="H35" i="42"/>
  <c r="H41" i="42"/>
  <c r="I14" i="42"/>
  <c r="C26" i="42"/>
  <c r="O25" i="4"/>
  <c r="H22" i="42"/>
  <c r="C20" i="42"/>
  <c r="J8" i="42"/>
  <c r="H31" i="42"/>
  <c r="K12" i="42"/>
  <c r="H14" i="42"/>
  <c r="K4" i="42"/>
  <c r="H6" i="42"/>
  <c r="C37" i="42"/>
  <c r="F12" i="42"/>
  <c r="H36" i="42"/>
  <c r="G8" i="42"/>
  <c r="H7" i="42"/>
  <c r="H25" i="42"/>
  <c r="C36" i="42"/>
  <c r="J6" i="42"/>
  <c r="J7" i="42" s="1"/>
  <c r="C42" i="42"/>
  <c r="G5" i="42"/>
  <c r="O26" i="4"/>
  <c r="AB4" i="4" l="1"/>
  <c r="S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G9" i="42"/>
  <c r="J5" i="42"/>
  <c r="H15" i="42"/>
  <c r="J15" i="42"/>
  <c r="G15" i="42"/>
  <c r="H11" i="42"/>
  <c r="H5" i="42"/>
  <c r="S25" i="4"/>
  <c r="F11" i="42"/>
  <c r="K11" i="42"/>
  <c r="K13" i="42"/>
  <c r="AB17" i="4"/>
  <c r="S26" i="4"/>
  <c r="I5" i="42"/>
  <c r="I7" i="42"/>
  <c r="F7" i="42"/>
  <c r="F15" i="42"/>
  <c r="G11" i="42"/>
  <c r="H13" i="42"/>
  <c r="F9" i="42"/>
  <c r="I15" i="42"/>
  <c r="F13" i="42"/>
  <c r="AB18" i="4"/>
  <c r="K9" i="42"/>
  <c r="I9" i="42"/>
  <c r="K5" i="42"/>
  <c r="J9" i="42"/>
  <c r="G13" i="42"/>
  <c r="K7" i="42"/>
  <c r="M7" i="42" l="1"/>
  <c r="L6" i="42"/>
  <c r="L8" i="42"/>
  <c r="M9" i="42"/>
  <c r="L12" i="42"/>
  <c r="M13" i="42"/>
  <c r="L4" i="42"/>
  <c r="M5" i="42"/>
  <c r="L14" i="42"/>
  <c r="M15" i="42"/>
  <c r="L10" i="42"/>
  <c r="M11" i="42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M25" i="4"/>
  <c r="P26" i="4"/>
  <c r="AB25" i="4"/>
  <c r="AA19" i="4"/>
  <c r="S22" i="4"/>
  <c r="Z24" i="4"/>
  <c r="R26" i="4"/>
  <c r="U25" i="4"/>
  <c r="AA24" i="4"/>
  <c r="U24" i="4"/>
  <c r="AA13" i="4"/>
  <c r="P25" i="4"/>
  <c r="L24" i="4"/>
  <c r="AA26" i="4"/>
  <c r="P24" i="4"/>
  <c r="X25" i="4"/>
  <c r="U26" i="4"/>
  <c r="AB22" i="4"/>
  <c r="S21" i="4"/>
  <c r="N23" i="4"/>
  <c r="R20" i="4"/>
  <c r="AA12" i="4"/>
  <c r="V24" i="4"/>
  <c r="R25" i="4"/>
  <c r="R11" i="4"/>
  <c r="S15" i="4"/>
  <c r="AB19" i="4"/>
  <c r="AA15" i="4"/>
  <c r="S16" i="4"/>
  <c r="R15" i="4"/>
  <c r="R21" i="4"/>
  <c r="R23" i="4"/>
  <c r="S24" i="4"/>
  <c r="AA16" i="4"/>
  <c r="Q25" i="4"/>
  <c r="V25" i="4"/>
  <c r="Z26" i="4"/>
  <c r="R16" i="4"/>
  <c r="W23" i="4"/>
  <c r="R12" i="4"/>
  <c r="AA20" i="4"/>
  <c r="AB14" i="4"/>
  <c r="S14" i="4"/>
  <c r="L25" i="4"/>
  <c r="AB21" i="4"/>
  <c r="AB12" i="4"/>
  <c r="S12" i="4"/>
  <c r="AA17" i="4"/>
  <c r="Y25" i="4"/>
  <c r="R17" i="4"/>
  <c r="AA14" i="4"/>
  <c r="AB13" i="4"/>
  <c r="P23" i="4"/>
  <c r="R13" i="4"/>
  <c r="Q26" i="4"/>
  <c r="R14" i="4"/>
  <c r="S20" i="4"/>
  <c r="U23" i="4"/>
  <c r="AA11" i="4"/>
  <c r="X26" i="4"/>
  <c r="AA23" i="4"/>
  <c r="S18" i="4"/>
  <c r="N24" i="4"/>
  <c r="N26" i="4"/>
  <c r="R19" i="4"/>
  <c r="N25" i="4"/>
  <c r="W24" i="4"/>
  <c r="R22" i="4"/>
  <c r="W26" i="4"/>
  <c r="Q23" i="4"/>
  <c r="AB15" i="4"/>
  <c r="X23" i="4"/>
  <c r="R24" i="4"/>
  <c r="X24" i="4"/>
  <c r="AB26" i="4"/>
  <c r="Y24" i="4"/>
  <c r="AA18" i="4"/>
  <c r="S19" i="4"/>
  <c r="V23" i="4"/>
  <c r="S17" i="4"/>
  <c r="Y23" i="4"/>
  <c r="R18" i="4"/>
  <c r="Z25" i="4"/>
  <c r="L26" i="4"/>
  <c r="S23" i="4"/>
  <c r="L23" i="4"/>
  <c r="AB16" i="4"/>
  <c r="AA21" i="4"/>
  <c r="AA25" i="4"/>
  <c r="AB20" i="4"/>
  <c r="Y26" i="4"/>
  <c r="W25" i="4"/>
  <c r="AB24" i="4"/>
  <c r="O23" i="4"/>
  <c r="AB11" i="4"/>
  <c r="Q24" i="4"/>
  <c r="M23" i="4"/>
  <c r="O24" i="4"/>
  <c r="AA22" i="4"/>
  <c r="AB23" i="4"/>
  <c r="M26" i="4"/>
  <c r="S13" i="4"/>
  <c r="S11" i="4"/>
  <c r="M24" i="4"/>
  <c r="V26" i="4"/>
  <c r="Z23" i="4"/>
  <c r="R32" i="4" l="1"/>
  <c r="R28" i="4"/>
  <c r="P42" i="4"/>
  <c r="S28" i="4"/>
  <c r="R38" i="4"/>
  <c r="R42" i="4"/>
  <c r="L43" i="4"/>
  <c r="S43" i="4"/>
  <c r="M42" i="4"/>
  <c r="Q40" i="4"/>
  <c r="L41" i="4"/>
  <c r="P40" i="4"/>
  <c r="M40" i="4"/>
  <c r="R31" i="4"/>
  <c r="Q41" i="4"/>
  <c r="N43" i="4"/>
  <c r="L40" i="4"/>
  <c r="S29" i="4"/>
  <c r="N40" i="4"/>
  <c r="R40" i="4"/>
  <c r="S39" i="4"/>
  <c r="S40" i="4"/>
  <c r="S35" i="4"/>
  <c r="R35" i="4"/>
  <c r="S30" i="4"/>
  <c r="S33" i="4"/>
  <c r="S38" i="4"/>
  <c r="Q42" i="4"/>
  <c r="R33" i="4"/>
  <c r="R34" i="4"/>
  <c r="L42" i="4"/>
  <c r="O43" i="4"/>
  <c r="S42" i="4"/>
  <c r="R30" i="4"/>
  <c r="R29" i="4"/>
  <c r="O42" i="4"/>
  <c r="N41" i="4"/>
  <c r="R39" i="4"/>
  <c r="S36" i="4"/>
  <c r="O41" i="4"/>
  <c r="R37" i="4"/>
  <c r="P43" i="4"/>
  <c r="S34" i="4"/>
  <c r="N42" i="4"/>
  <c r="Q43" i="4"/>
  <c r="P41" i="4"/>
  <c r="M43" i="4"/>
  <c r="R43" i="4"/>
  <c r="S41" i="4"/>
  <c r="S37" i="4"/>
  <c r="O40" i="4"/>
  <c r="S31" i="4"/>
  <c r="R41" i="4"/>
  <c r="R36" i="4"/>
  <c r="M41" i="4"/>
  <c r="S32" i="4"/>
  <c r="C31" i="17"/>
  <c r="K6" i="17"/>
  <c r="C41" i="17"/>
  <c r="F14" i="17"/>
  <c r="C21" i="17"/>
  <c r="G14" i="17"/>
  <c r="H30" i="17"/>
  <c r="H12" i="17"/>
  <c r="H36" i="17"/>
  <c r="C32" i="17"/>
  <c r="C25" i="17"/>
  <c r="C37" i="17"/>
  <c r="C27" i="17"/>
  <c r="C30" i="17"/>
  <c r="H10" i="17"/>
  <c r="H26" i="17"/>
  <c r="K12" i="17"/>
  <c r="J8" i="17"/>
  <c r="K4" i="17"/>
  <c r="H22" i="17"/>
  <c r="H42" i="17"/>
  <c r="C22" i="17"/>
  <c r="J4" i="17"/>
  <c r="C26" i="17"/>
  <c r="I6" i="17"/>
  <c r="H4" i="17"/>
  <c r="G8" i="17"/>
  <c r="F8" i="17"/>
  <c r="H37" i="17"/>
  <c r="I4" i="17"/>
  <c r="C35" i="17"/>
  <c r="I14" i="17"/>
  <c r="H14" i="17"/>
  <c r="H20" i="17"/>
  <c r="H41" i="17"/>
  <c r="H35" i="17"/>
  <c r="I8" i="17"/>
  <c r="I12" i="17"/>
  <c r="F12" i="17"/>
  <c r="J10" i="17"/>
  <c r="H27" i="17"/>
  <c r="H32" i="17"/>
  <c r="H21" i="17"/>
  <c r="F10" i="17"/>
  <c r="G4" i="17"/>
  <c r="K8" i="17"/>
  <c r="H25" i="17"/>
  <c r="C20" i="17"/>
  <c r="C36" i="17"/>
  <c r="C40" i="17"/>
  <c r="K10" i="17"/>
  <c r="H40" i="17"/>
  <c r="J6" i="17"/>
  <c r="H31" i="17"/>
  <c r="J14" i="17"/>
  <c r="F6" i="17"/>
  <c r="C42" i="17"/>
  <c r="G12" i="17"/>
  <c r="G10" i="17"/>
  <c r="H6" i="17"/>
  <c r="A6" i="4" l="1"/>
  <c r="B6" i="4"/>
  <c r="C6" i="4"/>
  <c r="D6" i="4"/>
  <c r="E6" i="4"/>
  <c r="F1" i="4"/>
  <c r="J7" i="17"/>
  <c r="F13" i="17"/>
  <c r="I13" i="17"/>
  <c r="G13" i="17"/>
  <c r="J15" i="17"/>
  <c r="K11" i="17"/>
  <c r="K7" i="17"/>
  <c r="G11" i="17"/>
  <c r="H11" i="17"/>
  <c r="I15" i="17"/>
  <c r="F7" i="17"/>
  <c r="I5" i="17"/>
  <c r="I7" i="17"/>
  <c r="J5" i="17"/>
  <c r="H7" i="17"/>
  <c r="H5" i="17"/>
  <c r="G15" i="17"/>
  <c r="F9" i="17"/>
  <c r="K9" i="17"/>
  <c r="H13" i="17"/>
  <c r="G5" i="17"/>
  <c r="J9" i="17"/>
  <c r="F11" i="17"/>
  <c r="K13" i="17"/>
  <c r="J11" i="17"/>
  <c r="K5" i="17"/>
  <c r="F15" i="17"/>
  <c r="H15" i="17"/>
  <c r="I9" i="17"/>
  <c r="G9" i="17"/>
  <c r="M14" i="17" l="1"/>
  <c r="M8" i="17"/>
  <c r="M4" i="17"/>
  <c r="L12" i="17"/>
  <c r="M13" i="17"/>
  <c r="L8" i="17"/>
  <c r="M9" i="17"/>
  <c r="L4" i="17"/>
  <c r="M5" i="17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V17" i="4"/>
  <c r="P19" i="4"/>
  <c r="L18" i="4"/>
  <c r="L22" i="4"/>
  <c r="P13" i="4"/>
  <c r="Q21" i="4"/>
  <c r="Q13" i="4"/>
  <c r="M22" i="4"/>
  <c r="O21" i="4"/>
  <c r="W21" i="4"/>
  <c r="P16" i="4"/>
  <c r="X15" i="4"/>
  <c r="M21" i="4"/>
  <c r="X18" i="4"/>
  <c r="Q20" i="4"/>
  <c r="Y20" i="4"/>
  <c r="Y14" i="4"/>
  <c r="O15" i="4"/>
  <c r="Z13" i="4"/>
  <c r="Q19" i="4"/>
  <c r="P18" i="4"/>
  <c r="U19" i="4"/>
  <c r="N22" i="4"/>
  <c r="O11" i="4"/>
  <c r="V21" i="4"/>
  <c r="U21" i="4"/>
  <c r="W18" i="4"/>
  <c r="Z19" i="4"/>
  <c r="P11" i="4"/>
  <c r="X16" i="4"/>
  <c r="V18" i="4"/>
  <c r="Z16" i="4"/>
  <c r="Y11" i="4"/>
  <c r="Z11" i="4"/>
  <c r="L21" i="4"/>
  <c r="O16" i="4"/>
  <c r="O14" i="4"/>
  <c r="Y21" i="4"/>
  <c r="Z20" i="4"/>
  <c r="Y17" i="4"/>
  <c r="N20" i="4"/>
  <c r="Y12" i="4"/>
  <c r="Y15" i="4"/>
  <c r="Q16" i="4"/>
  <c r="N19" i="4"/>
  <c r="X13" i="4"/>
  <c r="Y18" i="4"/>
  <c r="U17" i="4"/>
  <c r="V22" i="4"/>
  <c r="Y19" i="4"/>
  <c r="P12" i="4"/>
  <c r="Q22" i="4"/>
  <c r="Q11" i="4"/>
  <c r="P22" i="4"/>
  <c r="N18" i="4"/>
  <c r="W20" i="4"/>
  <c r="P14" i="4"/>
  <c r="Z22" i="4"/>
  <c r="P17" i="4"/>
  <c r="Q15" i="4"/>
  <c r="X17" i="4"/>
  <c r="N21" i="4"/>
  <c r="W19" i="4"/>
  <c r="P21" i="4"/>
  <c r="V19" i="4"/>
  <c r="M20" i="4"/>
  <c r="Z15" i="4"/>
  <c r="Z17" i="4"/>
  <c r="Z21" i="4"/>
  <c r="M18" i="4"/>
  <c r="X22" i="4"/>
  <c r="Z18" i="4"/>
  <c r="L20" i="4"/>
  <c r="L19" i="4"/>
  <c r="U18" i="4"/>
  <c r="O22" i="4"/>
  <c r="Y16" i="4"/>
  <c r="M17" i="4"/>
  <c r="Z12" i="4"/>
  <c r="O19" i="4"/>
  <c r="X12" i="4"/>
  <c r="Q17" i="4"/>
  <c r="U22" i="4"/>
  <c r="Y13" i="4"/>
  <c r="X19" i="4"/>
  <c r="U20" i="4"/>
  <c r="Z14" i="4"/>
  <c r="P20" i="4"/>
  <c r="V20" i="4"/>
  <c r="X14" i="4"/>
  <c r="Q14" i="4"/>
  <c r="W17" i="4"/>
  <c r="O20" i="4"/>
  <c r="Y22" i="4"/>
  <c r="X11" i="4"/>
  <c r="Q12" i="4"/>
  <c r="N17" i="4"/>
  <c r="O17" i="4"/>
  <c r="O18" i="4"/>
  <c r="P15" i="4"/>
  <c r="W22" i="4"/>
  <c r="O13" i="4"/>
  <c r="Q18" i="4"/>
  <c r="L17" i="4"/>
  <c r="O12" i="4"/>
  <c r="X20" i="4"/>
  <c r="M19" i="4"/>
  <c r="X21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5" i="4"/>
  <c r="M12" i="4"/>
  <c r="W11" i="4"/>
  <c r="M16" i="4"/>
  <c r="M13" i="4"/>
  <c r="M11" i="4"/>
  <c r="M15" i="4"/>
  <c r="N16" i="4"/>
  <c r="N14" i="4"/>
  <c r="W12" i="4"/>
  <c r="N13" i="4"/>
  <c r="M14" i="4"/>
  <c r="V2" i="4" l="1"/>
  <c r="L1" i="4"/>
  <c r="N1" i="4"/>
  <c r="U1" i="4"/>
  <c r="V1" i="4"/>
  <c r="V3" i="4"/>
  <c r="W2" i="4"/>
  <c r="U2" i="4"/>
  <c r="W3" i="4"/>
  <c r="U3" i="4"/>
  <c r="L16" i="4"/>
  <c r="L11" i="4"/>
  <c r="W13" i="4"/>
  <c r="V11" i="4"/>
  <c r="V12" i="4"/>
  <c r="L12" i="4"/>
  <c r="U13" i="4"/>
  <c r="U11" i="4"/>
  <c r="L15" i="4"/>
  <c r="N11" i="4"/>
  <c r="V13" i="4"/>
  <c r="V15" i="4"/>
  <c r="W15" i="4"/>
  <c r="U16" i="4"/>
  <c r="W14" i="4"/>
  <c r="N12" i="4"/>
  <c r="L13" i="4"/>
  <c r="V16" i="4"/>
  <c r="L14" i="4"/>
  <c r="U15" i="4"/>
  <c r="U12" i="4"/>
  <c r="V14" i="4"/>
  <c r="W16" i="4"/>
  <c r="U14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<sst xmlns="http://schemas.openxmlformats.org/spreadsheetml/2006/main" count="87" uniqueCount="26">
  <si>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</si>
  <si>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</si>
  <si>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</si>
  <si>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</si>
  <si>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</si>
  <si>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</si>
  <si>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</si>
  <si>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</si>
  <si>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</si>
  <si>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</si>
  <si>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</si>
  <si>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Петренко Евгений</t>
  </si>
  <si>
    <t>Багазеев Иван</t>
  </si>
  <si>
    <t>Хмылев Юрий</t>
  </si>
  <si>
    <t>Бобков Василий</t>
  </si>
  <si>
    <t>Коваль Василий</t>
  </si>
  <si>
    <t>Пономарев Денис</t>
  </si>
  <si>
    <t>Шилов Александр</t>
  </si>
  <si>
    <t>Игроки</t>
  </si>
  <si>
    <t>Андреев Юрий</t>
  </si>
  <si>
    <t>Глинкин Андрей</t>
  </si>
  <si>
    <t>Гольдт Егор</t>
  </si>
  <si>
    <t>Шашин Сергей</t>
  </si>
  <si>
    <t>Ятченко Дмитрий</t>
  </si>
  <si>
    <t>"Московские теты 2025" (региональный отбор в Томске)  мужчины,  12.01.2025  группа ТМА</t>
  </si>
  <si>
    <t>"Московские теты 2025" (региональный отбор в Томске)  мужчины,  19.01.2025  группа ТМB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</si>
</sst>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#;\-##"/>
    <numFmt numFmtId="165" formatCode="\+##;\-##;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14"/>
      <color indexed="8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 indent="1"/>
    </xf>
    <xf numFmtId="0" fontId="3" fillId="4" borderId="28" xfId="0" applyFont="1" applyFill="1" applyBorder="1" applyAlignment="1">
      <alignment horizontal="left" vertical="center" wrapText="1" indent="1"/>
    </xf>
    <xf numFmtId="0" fontId="3" fillId="4" borderId="29" xfId="0" applyFont="1" applyFill="1" applyBorder="1" applyAlignment="1">
      <alignment horizontal="left" vertical="center" wrapText="1" indent="1"/>
    </xf>
    <xf numFmtId="0" fontId="3" fillId="4" borderId="30" xfId="0" applyFont="1" applyFill="1" applyBorder="1" applyAlignment="1">
      <alignment horizontal="left" vertical="center" wrapText="1" indent="1"/>
    </xf>
    <xf numFmtId="0" fontId="3" fillId="4" borderId="31" xfId="0" applyFont="1" applyFill="1" applyBorder="1" applyAlignment="1">
      <alignment horizontal="left" vertical="center" wrapText="1" indent="1"/>
    </xf>
    <xf numFmtId="0" fontId="3" fillId="4" borderId="32" xfId="0" applyFont="1" applyFill="1" applyBorder="1" applyAlignment="1">
      <alignment horizontal="left" vertical="center" wrapText="1" indent="1"/>
    </xf>
    <xf numFmtId="0" fontId="3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 indent="1"/>
    </xf>
    <xf numFmtId="0" fontId="3" fillId="3" borderId="31" xfId="0" applyFont="1" applyFill="1" applyBorder="1" applyAlignment="1">
      <alignment horizontal="left" vertical="center" wrapText="1" indent="1"/>
    </xf>
    <xf numFmtId="0" fontId="3" fillId="3" borderId="32" xfId="0" applyFont="1" applyFill="1" applyBorder="1" applyAlignment="1">
      <alignment horizontal="left" vertical="center" wrapText="1" indent="1"/>
    </xf>
    <xf numFmtId="0" fontId="3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left" vertical="center" wrapText="1" indent="1"/>
    </xf>
    <xf numFmtId="0" fontId="3" fillId="5" borderId="32" xfId="0" applyFont="1" applyFill="1" applyBorder="1" applyAlignment="1">
      <alignment horizontal="left" vertical="center" wrapText="1" indent="1"/>
    </xf>
    <xf numFmtId="0" fontId="3" fillId="5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wrapText="1" indent="1"/>
    </xf>
    <xf numFmtId="0" fontId="3" fillId="3" borderId="34" xfId="0" applyFont="1" applyFill="1" applyBorder="1" applyAlignment="1">
      <alignment horizontal="left" vertical="center" wrapText="1" indent="1"/>
    </xf>
    <xf numFmtId="0" fontId="3" fillId="3" borderId="35" xfId="0" applyFont="1" applyFill="1" applyBorder="1" applyAlignment="1">
      <alignment horizontal="left" vertical="center" wrapText="1" indent="1"/>
    </xf>
    <xf numFmtId="0" fontId="3" fillId="3" borderId="3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>
    <pageSetUpPr fitToPage="1"/>
  </sheetPr>
  <dimension ref="A1:N42"/>
  <sheetViews>
    <sheetView tabSelected="1" workbookViewId="0">
      <selection activeCell="M4" sqref="M4"/>
    </sheetView>
  </sheetViews>
  <sheetFormatPr defaultRowHeight="15" x14ac:dyDescent="0.25"/>
  <cols>
    <col min="1" max="1" width="4" style="25" customWidth="1"/>
    <col min="2" max="12" width="10.28515625" customWidth="1"/>
    <col min="13" max="13" width="10.28515625" style="24" customWidth="1"/>
    <col min="14" max="15" width="10.28515625" customWidth="1"/>
  </cols>
  <sheetData>
    <row r="1" spans="2:14" ht="38.25" customHeight="1" x14ac:dyDescent="0.25">
      <c r="B1" s="56" t="s">
        <v>24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4" ht="15.75" thickBot="1" x14ac:dyDescent="0.3">
      <c r="M2"/>
    </row>
    <row r="3" spans="2:14" ht="30" customHeight="1" thickBot="1" x14ac:dyDescent="0.3">
      <c r="B3" s="23"/>
      <c r="C3" s="65" t="s">
        <v>18</v>
      </c>
      <c r="D3" s="66"/>
      <c r="E3" s="6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0</v>
      </c>
      <c r="M3" s="1" t="s">
        <v>2</v>
      </c>
      <c r="N3" s="4" t="s">
        <v>1</v>
      </c>
    </row>
    <row r="4" spans="2:14" ht="24" customHeight="1" x14ac:dyDescent="0.25">
      <c r="B4" s="68">
        <v>1</v>
      </c>
      <c r="C4" s="70" t="s">
        <v>14</v>
      </c>
      <c r="D4" s="71"/>
      <c r="E4" s="72"/>
      <c r="F4" s="9" t="s">
        <v>6</v>
      </c>
      <c r="G4" s="43" t="str">
        <f ca="1">INDIRECT(ADDRESS(27,6))&amp;":"&amp;INDIRECT(ADDRESS(27,7))</f>
        <v>13:3</v>
      </c>
      <c r="H4" s="43" t="str">
        <f ca="1">INDIRECT(ADDRESS(31,7))&amp;":"&amp;INDIRECT(ADDRESS(31,6))</f>
        <v>5:13</v>
      </c>
      <c r="I4" s="43" t="str">
        <f ca="1">INDIRECT(ADDRESS(36,6))&amp;":"&amp;INDIRECT(ADDRESS(36,7))</f>
        <v>12:11</v>
      </c>
      <c r="J4" s="43" t="str">
        <f ca="1">INDIRECT(ADDRESS(42,7))&amp;":"&amp;INDIRECT(ADDRESS(42,6))</f>
        <v>6:13</v>
      </c>
      <c r="K4" s="44" t="str">
        <f ca="1">INDIRECT(ADDRESS(20,6))&amp;":"&amp;INDIRECT(ADDRESS(20,7))</f>
        <v>13:1</v>
      </c>
      <c r="L4" s="76">
        <f ca="1">IF(COUNT(F5:K5)=0,"",COUNTIF(F5:K5,"&gt;0")+0.5*COUNTIF(F5:K5,0))</f>
        <v>3</v>
      </c>
      <c r="M4" s="45">
        <f ca="1">H5+K5</f>
        <v>4</v>
      </c>
      <c r="N4" s="78">
        <v>3</v>
      </c>
    </row>
    <row r="5" spans="2:14" ht="24" customHeight="1" x14ac:dyDescent="0.25">
      <c r="B5" s="69"/>
      <c r="C5" s="73"/>
      <c r="D5" s="74"/>
      <c r="E5" s="75"/>
      <c r="F5" s="13" t="s">
        <v>6</v>
      </c>
      <c r="G5" s="46">
        <f ca="1">IF(LEN(INDIRECT(ADDRESS(ROW()-1, COLUMN())))=1,"",INDIRECT(ADDRESS(27,6))-INDIRECT(ADDRESS(27,7)))</f>
        <v>10</v>
      </c>
      <c r="H5" s="46">
        <f ca="1">IF(LEN(INDIRECT(ADDRESS(ROW()-1, COLUMN())))=1,"",INDIRECT(ADDRESS(31,7))-INDIRECT(ADDRESS(31,6)))</f>
        <v>-8</v>
      </c>
      <c r="I5" s="46">
        <f ca="1">IF(LEN(INDIRECT(ADDRESS(ROW()-1, COLUMN())))=1,"",INDIRECT(ADDRESS(36,6))-INDIRECT(ADDRESS(36,7)))</f>
        <v>1</v>
      </c>
      <c r="J5" s="46">
        <f ca="1">IF(LEN(INDIRECT(ADDRESS(ROW()-1, COLUMN())))=1,"",INDIRECT(ADDRESS(42,7))-INDIRECT(ADDRESS(42,6)))</f>
        <v>-7</v>
      </c>
      <c r="K5" s="47">
        <f ca="1">IF(LEN(INDIRECT(ADDRESS(ROW()-1, COLUMN())))=1,"",INDIRECT(ADDRESS(20,6))-INDIRECT(ADDRESS(20,7)))</f>
        <v>12</v>
      </c>
      <c r="L5" s="77"/>
      <c r="M5" s="46">
        <f ca="1">IF(COUNT(F5:K5)=0,"",SUM(F5:K5))</f>
        <v>8</v>
      </c>
      <c r="N5" s="79"/>
    </row>
    <row r="6" spans="2:14" ht="24" customHeight="1" x14ac:dyDescent="0.25">
      <c r="B6" s="57">
        <v>2</v>
      </c>
      <c r="C6" s="59" t="s">
        <v>15</v>
      </c>
      <c r="D6" s="60"/>
      <c r="E6" s="61"/>
      <c r="F6" s="11" t="str">
        <f ca="1">INDIRECT(ADDRESS(27,7))&amp;":"&amp;INDIRECT(ADDRESS(27,6))</f>
        <v>3:13</v>
      </c>
      <c r="G6" s="7" t="s">
        <v>6</v>
      </c>
      <c r="H6" s="6" t="str">
        <f ca="1">INDIRECT(ADDRESS(37,6))&amp;":"&amp;INDIRECT(ADDRESS(37,7))</f>
        <v>11:13</v>
      </c>
      <c r="I6" s="6" t="str">
        <f ca="1">INDIRECT(ADDRESS(41,7))&amp;":"&amp;INDIRECT(ADDRESS(41,6))</f>
        <v>13:12</v>
      </c>
      <c r="J6" s="6" t="str">
        <f ca="1">INDIRECT(ADDRESS(21,6))&amp;":"&amp;INDIRECT(ADDRESS(21,7))</f>
        <v>3:13</v>
      </c>
      <c r="K6" s="10" t="str">
        <f ca="1">INDIRECT(ADDRESS(30,6))&amp;":"&amp;INDIRECT(ADDRESS(30,7))</f>
        <v>6:13</v>
      </c>
      <c r="L6" s="62">
        <f ca="1">IF(COUNT(F7:K7)=0,"",COUNTIF(F7:K7,"&gt;0")+0.5*COUNTIF(F7:K7,0))</f>
        <v>1</v>
      </c>
      <c r="M6" s="16"/>
      <c r="N6" s="63">
        <v>5</v>
      </c>
    </row>
    <row r="7" spans="2:14" ht="24" customHeight="1" x14ac:dyDescent="0.25">
      <c r="B7" s="58"/>
      <c r="C7" s="59"/>
      <c r="D7" s="60"/>
      <c r="E7" s="61"/>
      <c r="F7" s="21">
        <f ca="1">IF(LEN(INDIRECT(ADDRESS(ROW()-1, COLUMN())))=1,"",INDIRECT(ADDRESS(27,7))-INDIRECT(ADDRESS(27,6)))</f>
        <v>-10</v>
      </c>
      <c r="G7" s="14" t="s">
        <v>6</v>
      </c>
      <c r="H7" s="16">
        <f ca="1">IF(LEN(INDIRECT(ADDRESS(ROW()-1, COLUMN())))=1,"",INDIRECT(ADDRESS(37,6))-INDIRECT(ADDRESS(37,7)))</f>
        <v>-2</v>
      </c>
      <c r="I7" s="16">
        <f ca="1">IF(LEN(INDIRECT(ADDRESS(ROW()-1, COLUMN())))=1,"",INDIRECT(ADDRESS(41,7))-INDIRECT(ADDRESS(41,6)))</f>
        <v>1</v>
      </c>
      <c r="J7" s="16">
        <f ca="1">IF(LEN(INDIRECT(ADDRESS(ROW()-1, COLUMN())))=1,"",INDIRECT(ADDRESS(21,6))-INDIRECT(ADDRESS(21,7)))</f>
        <v>-10</v>
      </c>
      <c r="K7" s="17">
        <f ca="1">IF(LEN(INDIRECT(ADDRESS(ROW()-1, COLUMN())))=1,"",INDIRECT(ADDRESS(30,6))-INDIRECT(ADDRESS(30,7)))</f>
        <v>-7</v>
      </c>
      <c r="L7" s="62"/>
      <c r="M7" s="16">
        <f ca="1">IF(COUNT(F7:K7)=0,"",SUM(F7:K7))</f>
        <v>-28</v>
      </c>
      <c r="N7" s="64"/>
    </row>
    <row r="8" spans="2:14" ht="24" customHeight="1" x14ac:dyDescent="0.25">
      <c r="B8" s="80">
        <v>3</v>
      </c>
      <c r="C8" s="82" t="s">
        <v>11</v>
      </c>
      <c r="D8" s="83"/>
      <c r="E8" s="84"/>
      <c r="F8" s="37" t="str">
        <f ca="1">INDIRECT(ADDRESS(31,6))&amp;":"&amp;INDIRECT(ADDRESS(31,7))</f>
        <v>13:5</v>
      </c>
      <c r="G8" s="38" t="str">
        <f ca="1">INDIRECT(ADDRESS(37,7))&amp;":"&amp;INDIRECT(ADDRESS(37,6))</f>
        <v>13:11</v>
      </c>
      <c r="H8" s="7" t="s">
        <v>6</v>
      </c>
      <c r="I8" s="38" t="str">
        <f ca="1">INDIRECT(ADDRESS(22,6))&amp;":"&amp;INDIRECT(ADDRESS(22,7))</f>
        <v>13:6</v>
      </c>
      <c r="J8" s="38" t="str">
        <f ca="1">INDIRECT(ADDRESS(26,7))&amp;":"&amp;INDIRECT(ADDRESS(26,6))</f>
        <v>2:13</v>
      </c>
      <c r="K8" s="39" t="str">
        <f ca="1">INDIRECT(ADDRESS(40,6))&amp;":"&amp;INDIRECT(ADDRESS(40,7))</f>
        <v>10:13</v>
      </c>
      <c r="L8" s="85">
        <f ca="1">IF(COUNT(F9:K9)=0,"",COUNTIF(F9:K9,"&gt;0")+0.5*COUNTIF(F9:K9,0))</f>
        <v>3</v>
      </c>
      <c r="M8" s="40">
        <f ca="1">F9+K9</f>
        <v>5</v>
      </c>
      <c r="N8" s="86">
        <v>2</v>
      </c>
    </row>
    <row r="9" spans="2:14" ht="24" customHeight="1" x14ac:dyDescent="0.25">
      <c r="B9" s="81"/>
      <c r="C9" s="82"/>
      <c r="D9" s="83"/>
      <c r="E9" s="84"/>
      <c r="F9" s="41">
        <f ca="1">IF(LEN(INDIRECT(ADDRESS(ROW()-1, COLUMN())))=1,"",INDIRECT(ADDRESS(31,6))-INDIRECT(ADDRESS(31,7)))</f>
        <v>8</v>
      </c>
      <c r="G9" s="40">
        <f ca="1">IF(LEN(INDIRECT(ADDRESS(ROW()-1, COLUMN())))=1,"",INDIRECT(ADDRESS(37,7))-INDIRECT(ADDRESS(37,6)))</f>
        <v>2</v>
      </c>
      <c r="H9" s="14" t="s">
        <v>6</v>
      </c>
      <c r="I9" s="40">
        <f ca="1">IF(LEN(INDIRECT(ADDRESS(ROW()-1, COLUMN())))=1,"",INDIRECT(ADDRESS(22,6))-INDIRECT(ADDRESS(22,7)))</f>
        <v>7</v>
      </c>
      <c r="J9" s="40">
        <f ca="1">IF(LEN(INDIRECT(ADDRESS(ROW()-1, COLUMN())))=1,"",INDIRECT(ADDRESS(26,7))-INDIRECT(ADDRESS(26,6)))</f>
        <v>-11</v>
      </c>
      <c r="K9" s="42">
        <f ca="1">IF(LEN(INDIRECT(ADDRESS(ROW()-1, COLUMN())))=1,"",INDIRECT(ADDRESS(40,6))-INDIRECT(ADDRESS(40,7)))</f>
        <v>-3</v>
      </c>
      <c r="L9" s="85"/>
      <c r="M9" s="40">
        <f ca="1">IF(COUNT(F9:K9)=0,"",SUM(F9:K9))</f>
        <v>3</v>
      </c>
      <c r="N9" s="87"/>
    </row>
    <row r="10" spans="2:14" ht="24" customHeight="1" x14ac:dyDescent="0.25">
      <c r="B10" s="57">
        <v>4</v>
      </c>
      <c r="C10" s="59" t="s">
        <v>16</v>
      </c>
      <c r="D10" s="60"/>
      <c r="E10" s="61"/>
      <c r="F10" s="11" t="str">
        <f ca="1">INDIRECT(ADDRESS(36,7))&amp;":"&amp;INDIRECT(ADDRESS(36,6))</f>
        <v>11:12</v>
      </c>
      <c r="G10" s="6" t="str">
        <f ca="1">INDIRECT(ADDRESS(41,6))&amp;":"&amp;INDIRECT(ADDRESS(41,7))</f>
        <v>12:13</v>
      </c>
      <c r="H10" s="6" t="str">
        <f ca="1">INDIRECT(ADDRESS(22,7))&amp;":"&amp;INDIRECT(ADDRESS(22,6))</f>
        <v>6:13</v>
      </c>
      <c r="I10" s="7" t="s">
        <v>6</v>
      </c>
      <c r="J10" s="6" t="str">
        <f ca="1">INDIRECT(ADDRESS(32,6))&amp;":"&amp;INDIRECT(ADDRESS(32,7))</f>
        <v>5:13</v>
      </c>
      <c r="K10" s="10" t="str">
        <f ca="1">INDIRECT(ADDRESS(25,7))&amp;":"&amp;INDIRECT(ADDRESS(25,6))</f>
        <v>9:13</v>
      </c>
      <c r="L10" s="62">
        <f ca="1">IF(COUNT(F11:K11)=0,"",COUNTIF(F11:K11,"&gt;0")+0.5*COUNTIF(F11:K11,0))</f>
        <v>0</v>
      </c>
      <c r="M10" s="16"/>
      <c r="N10" s="63">
        <v>6</v>
      </c>
    </row>
    <row r="11" spans="2:14" ht="24" customHeight="1" x14ac:dyDescent="0.25">
      <c r="B11" s="58"/>
      <c r="C11" s="59"/>
      <c r="D11" s="60"/>
      <c r="E11" s="61"/>
      <c r="F11" s="21">
        <f ca="1">IF(LEN(INDIRECT(ADDRESS(ROW()-1, COLUMN())))=1,"",INDIRECT(ADDRESS(36,7))-INDIRECT(ADDRESS(36,6)))</f>
        <v>-1</v>
      </c>
      <c r="G11" s="16">
        <f ca="1">IF(LEN(INDIRECT(ADDRESS(ROW()-1, COLUMN())))=1,"",INDIRECT(ADDRESS(41,6))-INDIRECT(ADDRESS(41,7)))</f>
        <v>-1</v>
      </c>
      <c r="H11" s="16">
        <f ca="1">IF(LEN(INDIRECT(ADDRESS(ROW()-1, COLUMN())))=1,"",INDIRECT(ADDRESS(22,7))-INDIRECT(ADDRESS(22,6)))</f>
        <v>-7</v>
      </c>
      <c r="I11" s="14" t="s">
        <v>6</v>
      </c>
      <c r="J11" s="16">
        <f ca="1">IF(LEN(INDIRECT(ADDRESS(ROW()-1, COLUMN())))=1,"",INDIRECT(ADDRESS(32,6))-INDIRECT(ADDRESS(32,7)))</f>
        <v>-8</v>
      </c>
      <c r="K11" s="17">
        <f ca="1">IF(LEN(INDIRECT(ADDRESS(ROW()-1, COLUMN())))=1,"",INDIRECT(ADDRESS(25,7))-INDIRECT(ADDRESS(25,6)))</f>
        <v>-4</v>
      </c>
      <c r="L11" s="62"/>
      <c r="M11" s="16">
        <f ca="1">IF(COUNT(F11:K11)=0,"",SUM(F11:K11))</f>
        <v>-21</v>
      </c>
      <c r="N11" s="64"/>
    </row>
    <row r="12" spans="2:14" ht="24" customHeight="1" x14ac:dyDescent="0.25">
      <c r="B12" s="80">
        <v>5</v>
      </c>
      <c r="C12" s="82" t="s">
        <v>13</v>
      </c>
      <c r="D12" s="83"/>
      <c r="E12" s="84"/>
      <c r="F12" s="37" t="str">
        <f ca="1">INDIRECT(ADDRESS(42,6))&amp;":"&amp;INDIRECT(ADDRESS(42,7))</f>
        <v>13:6</v>
      </c>
      <c r="G12" s="38" t="str">
        <f ca="1">INDIRECT(ADDRESS(21,7))&amp;":"&amp;INDIRECT(ADDRESS(21,6))</f>
        <v>13:3</v>
      </c>
      <c r="H12" s="38" t="str">
        <f ca="1">INDIRECT(ADDRESS(26,6))&amp;":"&amp;INDIRECT(ADDRESS(26,7))</f>
        <v>13:2</v>
      </c>
      <c r="I12" s="38" t="str">
        <f ca="1">INDIRECT(ADDRESS(32,7))&amp;":"&amp;INDIRECT(ADDRESS(32,6))</f>
        <v>13:5</v>
      </c>
      <c r="J12" s="7" t="s">
        <v>6</v>
      </c>
      <c r="K12" s="39" t="str">
        <f ca="1">INDIRECT(ADDRESS(35,7))&amp;":"&amp;INDIRECT(ADDRESS(35,6))</f>
        <v>13:5</v>
      </c>
      <c r="L12" s="85">
        <f ca="1">IF(COUNT(F13:K13)=0,"",COUNTIF(F13:K13,"&gt;0")+0.5*COUNTIF(F13:K13,0))</f>
        <v>5</v>
      </c>
      <c r="M12" s="40"/>
      <c r="N12" s="86">
        <v>1</v>
      </c>
    </row>
    <row r="13" spans="2:14" ht="24" customHeight="1" x14ac:dyDescent="0.25">
      <c r="B13" s="81"/>
      <c r="C13" s="82"/>
      <c r="D13" s="83"/>
      <c r="E13" s="84"/>
      <c r="F13" s="41">
        <f ca="1">IF(LEN(INDIRECT(ADDRESS(ROW()-1, COLUMN())))=1,"",INDIRECT(ADDRESS(42,6))-INDIRECT(ADDRESS(42,7)))</f>
        <v>7</v>
      </c>
      <c r="G13" s="40">
        <f ca="1">IF(LEN(INDIRECT(ADDRESS(ROW()-1, COLUMN())))=1,"",INDIRECT(ADDRESS(21,7))-INDIRECT(ADDRESS(21,6)))</f>
        <v>10</v>
      </c>
      <c r="H13" s="40">
        <f ca="1">IF(LEN(INDIRECT(ADDRESS(ROW()-1, COLUMN())))=1,"",INDIRECT(ADDRESS(26,6))-INDIRECT(ADDRESS(26,7)))</f>
        <v>11</v>
      </c>
      <c r="I13" s="40">
        <f ca="1">IF(LEN(INDIRECT(ADDRESS(ROW()-1, COLUMN())))=1,"",INDIRECT(ADDRESS(32,7))-INDIRECT(ADDRESS(32,6)))</f>
        <v>8</v>
      </c>
      <c r="J13" s="14" t="s">
        <v>6</v>
      </c>
      <c r="K13" s="42">
        <f ca="1">IF(LEN(INDIRECT(ADDRESS(ROW()-1, COLUMN())))=1,"",INDIRECT(ADDRESS(35,7))-INDIRECT(ADDRESS(35,6)))</f>
        <v>8</v>
      </c>
      <c r="L13" s="85"/>
      <c r="M13" s="40">
        <f ca="1">IF(COUNT(F13:K13)=0,"",SUM(F13:K13))</f>
        <v>44</v>
      </c>
      <c r="N13" s="87"/>
    </row>
    <row r="14" spans="2:14" ht="24" customHeight="1" x14ac:dyDescent="0.25">
      <c r="B14" s="57">
        <v>6</v>
      </c>
      <c r="C14" s="59" t="s">
        <v>17</v>
      </c>
      <c r="D14" s="60"/>
      <c r="E14" s="61"/>
      <c r="F14" s="11" t="str">
        <f ca="1">INDIRECT(ADDRESS(20,7))&amp;":"&amp;INDIRECT(ADDRESS(20,6))</f>
        <v>1:13</v>
      </c>
      <c r="G14" s="6" t="str">
        <f ca="1">INDIRECT(ADDRESS(30,7))&amp;":"&amp;INDIRECT(ADDRESS(30,6))</f>
        <v>13:6</v>
      </c>
      <c r="H14" s="6" t="str">
        <f ca="1">INDIRECT(ADDRESS(40,7))&amp;":"&amp;INDIRECT(ADDRESS(40,6))</f>
        <v>13:10</v>
      </c>
      <c r="I14" s="6" t="str">
        <f ca="1">INDIRECT(ADDRESS(25,6))&amp;":"&amp;INDIRECT(ADDRESS(25,7))</f>
        <v>13:9</v>
      </c>
      <c r="J14" s="6" t="str">
        <f ca="1">INDIRECT(ADDRESS(35,6))&amp;":"&amp;INDIRECT(ADDRESS(35,7))</f>
        <v>5:13</v>
      </c>
      <c r="K14" s="12" t="s">
        <v>6</v>
      </c>
      <c r="L14" s="62">
        <f ca="1">IF(COUNT(F15:K15)=0,"",COUNTIF(F15:K15,"&gt;0")+0.5*COUNTIF(F15:K15,0))</f>
        <v>3</v>
      </c>
      <c r="M14" s="16">
        <f ca="1">F15+H15</f>
        <v>-9</v>
      </c>
      <c r="N14" s="63">
        <v>4</v>
      </c>
    </row>
    <row r="15" spans="2:14" ht="24" customHeight="1" thickBot="1" x14ac:dyDescent="0.3">
      <c r="B15" s="88"/>
      <c r="C15" s="89"/>
      <c r="D15" s="90"/>
      <c r="E15" s="91"/>
      <c r="F15" s="19">
        <f ca="1">IF(LEN(INDIRECT(ADDRESS(ROW()-1, COLUMN())))=1,"",INDIRECT(ADDRESS(20,7))-INDIRECT(ADDRESS(20,6)))</f>
        <v>-12</v>
      </c>
      <c r="G15" s="18">
        <f ca="1">IF(LEN(INDIRECT(ADDRESS(ROW()-1, COLUMN())))=1,"",INDIRECT(ADDRESS(30,7))-INDIRECT(ADDRESS(30,6)))</f>
        <v>7</v>
      </c>
      <c r="H15" s="18">
        <f ca="1">IF(LEN(INDIRECT(ADDRESS(ROW()-1, COLUMN())))=1,"",INDIRECT(ADDRESS(40,7))-INDIRECT(ADDRESS(40,6)))</f>
        <v>3</v>
      </c>
      <c r="I15" s="18">
        <f ca="1">IF(LEN(INDIRECT(ADDRESS(ROW()-1, COLUMN())))=1,"",INDIRECT(ADDRESS(25,6))-INDIRECT(ADDRESS(25,7)))</f>
        <v>4</v>
      </c>
      <c r="J15" s="18">
        <f ca="1">IF(LEN(INDIRECT(ADDRESS(ROW()-1, COLUMN())))=1,"",INDIRECT(ADDRESS(35,6))-INDIRECT(ADDRESS(35,7)))</f>
        <v>-8</v>
      </c>
      <c r="K15" s="15" t="s">
        <v>6</v>
      </c>
      <c r="L15" s="92"/>
      <c r="M15" s="18">
        <f ca="1">IF(COUNT(F15:K15)=0,"",SUM(F15:K15))</f>
        <v>-6</v>
      </c>
      <c r="N15" s="93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97" t="s">
        <v>3</v>
      </c>
      <c r="C19" s="97"/>
      <c r="D19" s="97"/>
      <c r="E19" s="97"/>
      <c r="F19" s="97"/>
      <c r="G19" s="97"/>
      <c r="H19" s="97"/>
      <c r="I19" s="97"/>
      <c r="J19" s="97"/>
      <c r="K19" s="97"/>
    </row>
    <row r="20" spans="1:13" s="28" customFormat="1" ht="30" customHeight="1" thickBot="1" x14ac:dyDescent="0.4">
      <c r="A20" s="27"/>
      <c r="B20" s="32">
        <v>1</v>
      </c>
      <c r="C20" s="94" t="str">
        <f ca="1">IF(ISBLANK(INDIRECT(ADDRESS(B20*2+2,3))),"",INDIRECT(ADDRESS(B20*2+2,3)))</f>
        <v>Бобков Василий</v>
      </c>
      <c r="D20" s="94"/>
      <c r="E20" s="95"/>
      <c r="F20" s="29">
        <v>13</v>
      </c>
      <c r="G20" s="30">
        <v>1</v>
      </c>
      <c r="H20" s="96" t="str">
        <f ca="1">IF(ISBLANK(INDIRECT(ADDRESS(K20*2+2,3))),"",INDIRECT(ADDRESS(K20*2+2,3)))</f>
        <v>Шилов Александр</v>
      </c>
      <c r="I20" s="94"/>
      <c r="J20" s="94"/>
      <c r="K20" s="32">
        <v>6</v>
      </c>
      <c r="L20" s="31" t="s">
        <v>10</v>
      </c>
      <c r="M20" s="26">
        <v>1</v>
      </c>
    </row>
    <row r="21" spans="1:13" s="28" customFormat="1" ht="30" customHeight="1" thickBot="1" x14ac:dyDescent="0.4">
      <c r="A21" s="27"/>
      <c r="B21" s="32">
        <v>2</v>
      </c>
      <c r="C21" s="94" t="str">
        <f ca="1">IF(ISBLANK(INDIRECT(ADDRESS(B21*2+2,3))),"",INDIRECT(ADDRESS(B21*2+2,3)))</f>
        <v>Коваль Василий</v>
      </c>
      <c r="D21" s="94"/>
      <c r="E21" s="95"/>
      <c r="F21" s="29">
        <v>3</v>
      </c>
      <c r="G21" s="30">
        <v>13</v>
      </c>
      <c r="H21" s="96" t="str">
        <f ca="1">IF(ISBLANK(INDIRECT(ADDRESS(K21*2+2,3))),"",INDIRECT(ADDRESS(K21*2+2,3)))</f>
        <v>Хмылев Юрий</v>
      </c>
      <c r="I21" s="94"/>
      <c r="J21" s="94"/>
      <c r="K21" s="32">
        <v>5</v>
      </c>
      <c r="L21" s="31" t="s">
        <v>10</v>
      </c>
      <c r="M21" s="26">
        <v>2</v>
      </c>
    </row>
    <row r="22" spans="1:13" s="28" customFormat="1" ht="30" customHeight="1" thickBot="1" x14ac:dyDescent="0.4">
      <c r="A22" s="27"/>
      <c r="B22" s="32">
        <v>3</v>
      </c>
      <c r="C22" s="94" t="str">
        <f ca="1">IF(ISBLANK(INDIRECT(ADDRESS(B22*2+2,3))),"",INDIRECT(ADDRESS(B22*2+2,3)))</f>
        <v>Петренко Евгений</v>
      </c>
      <c r="D22" s="94"/>
      <c r="E22" s="95"/>
      <c r="F22" s="29">
        <v>13</v>
      </c>
      <c r="G22" s="30">
        <v>6</v>
      </c>
      <c r="H22" s="96" t="str">
        <f ca="1">IF(ISBLANK(INDIRECT(ADDRESS(K22*2+2,3))),"",INDIRECT(ADDRESS(K22*2+2,3)))</f>
        <v>Пономарев Денис</v>
      </c>
      <c r="I22" s="94"/>
      <c r="J22" s="94"/>
      <c r="K22" s="32">
        <v>4</v>
      </c>
      <c r="L22" s="31" t="s">
        <v>10</v>
      </c>
      <c r="M22" s="26">
        <v>3</v>
      </c>
    </row>
    <row r="23" spans="1:13" s="28" customFormat="1" ht="30" customHeight="1" x14ac:dyDescent="0.35">
      <c r="A23" s="27"/>
      <c r="M23" s="33"/>
    </row>
    <row r="24" spans="1:13" s="28" customFormat="1" ht="30" customHeight="1" thickBot="1" x14ac:dyDescent="0.4">
      <c r="A24" s="27"/>
      <c r="B24" s="97" t="s">
        <v>4</v>
      </c>
      <c r="C24" s="97"/>
      <c r="D24" s="97"/>
      <c r="E24" s="97"/>
      <c r="F24" s="97"/>
      <c r="G24" s="97"/>
      <c r="H24" s="97"/>
      <c r="I24" s="97"/>
      <c r="J24" s="97"/>
      <c r="K24" s="97"/>
      <c r="M24" s="33"/>
    </row>
    <row r="25" spans="1:13" s="28" customFormat="1" ht="30" customHeight="1" thickBot="1" x14ac:dyDescent="0.4">
      <c r="A25" s="27"/>
      <c r="B25" s="32">
        <v>6</v>
      </c>
      <c r="C25" s="94" t="str">
        <f ca="1">IF(ISBLANK(INDIRECT(ADDRESS(B25*2+2,3))),"",INDIRECT(ADDRESS(B25*2+2,3)))</f>
        <v>Шилов Александр</v>
      </c>
      <c r="D25" s="94"/>
      <c r="E25" s="95"/>
      <c r="F25" s="29">
        <v>13</v>
      </c>
      <c r="G25" s="30">
        <v>9</v>
      </c>
      <c r="H25" s="96" t="str">
        <f ca="1">IF(ISBLANK(INDIRECT(ADDRESS(K25*2+2,3))),"",INDIRECT(ADDRESS(K25*2+2,3)))</f>
        <v>Пономарев Денис</v>
      </c>
      <c r="I25" s="94"/>
      <c r="J25" s="94"/>
      <c r="K25" s="32">
        <v>4</v>
      </c>
      <c r="L25" s="31" t="s">
        <v>10</v>
      </c>
      <c r="M25" s="26">
        <v>3</v>
      </c>
    </row>
    <row r="26" spans="1:13" s="28" customFormat="1" ht="30" customHeight="1" thickBot="1" x14ac:dyDescent="0.4">
      <c r="A26" s="27"/>
      <c r="B26" s="32">
        <v>5</v>
      </c>
      <c r="C26" s="94" t="str">
        <f ca="1">IF(ISBLANK(INDIRECT(ADDRESS(B26*2+2,3))),"",INDIRECT(ADDRESS(B26*2+2,3)))</f>
        <v>Хмылев Юрий</v>
      </c>
      <c r="D26" s="94"/>
      <c r="E26" s="95"/>
      <c r="F26" s="29">
        <v>13</v>
      </c>
      <c r="G26" s="30">
        <v>2</v>
      </c>
      <c r="H26" s="96" t="str">
        <f ca="1">IF(ISBLANK(INDIRECT(ADDRESS(K26*2+2,3))),"",INDIRECT(ADDRESS(K26*2+2,3)))</f>
        <v>Петренко Евгений</v>
      </c>
      <c r="I26" s="94"/>
      <c r="J26" s="94"/>
      <c r="K26" s="32">
        <v>3</v>
      </c>
      <c r="L26" s="31" t="s">
        <v>10</v>
      </c>
      <c r="M26" s="26">
        <v>1</v>
      </c>
    </row>
    <row r="27" spans="1:13" s="28" customFormat="1" ht="30" customHeight="1" thickBot="1" x14ac:dyDescent="0.4">
      <c r="A27" s="27"/>
      <c r="B27" s="32">
        <v>1</v>
      </c>
      <c r="C27" s="94" t="str">
        <f ca="1">IF(ISBLANK(INDIRECT(ADDRESS(B27*2+2,3))),"",INDIRECT(ADDRESS(B27*2+2,3)))</f>
        <v>Бобков Василий</v>
      </c>
      <c r="D27" s="94"/>
      <c r="E27" s="95"/>
      <c r="F27" s="29">
        <v>13</v>
      </c>
      <c r="G27" s="30">
        <v>3</v>
      </c>
      <c r="H27" s="96" t="str">
        <f ca="1">IF(ISBLANK(INDIRECT(ADDRESS(K27*2+2,3))),"",INDIRECT(ADDRESS(K27*2+2,3)))</f>
        <v>Коваль Василий</v>
      </c>
      <c r="I27" s="94"/>
      <c r="J27" s="94"/>
      <c r="K27" s="32">
        <v>2</v>
      </c>
      <c r="L27" s="31" t="s">
        <v>10</v>
      </c>
      <c r="M27" s="26">
        <v>2</v>
      </c>
    </row>
    <row r="28" spans="1:13" s="28" customFormat="1" ht="30" customHeight="1" x14ac:dyDescent="0.35">
      <c r="A28" s="27"/>
      <c r="M28" s="33"/>
    </row>
    <row r="29" spans="1:13" s="28" customFormat="1" ht="30" customHeight="1" thickBot="1" x14ac:dyDescent="0.4">
      <c r="A29" s="27"/>
      <c r="B29" s="97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M29" s="33"/>
    </row>
    <row r="30" spans="1:13" s="28" customFormat="1" ht="30" customHeight="1" thickBot="1" x14ac:dyDescent="0.4">
      <c r="A30" s="27"/>
      <c r="B30" s="32">
        <v>2</v>
      </c>
      <c r="C30" s="94" t="str">
        <f ca="1">IF(ISBLANK(INDIRECT(ADDRESS(B30*2+2,3))),"",INDIRECT(ADDRESS(B30*2+2,3)))</f>
        <v>Коваль Василий</v>
      </c>
      <c r="D30" s="94"/>
      <c r="E30" s="95"/>
      <c r="F30" s="29">
        <v>6</v>
      </c>
      <c r="G30" s="30">
        <v>13</v>
      </c>
      <c r="H30" s="96" t="str">
        <f ca="1">IF(ISBLANK(INDIRECT(ADDRESS(K30*2+2,3))),"",INDIRECT(ADDRESS(K30*2+2,3)))</f>
        <v>Шилов Александр</v>
      </c>
      <c r="I30" s="94"/>
      <c r="J30" s="94"/>
      <c r="K30" s="32">
        <v>6</v>
      </c>
      <c r="L30" s="31" t="s">
        <v>10</v>
      </c>
      <c r="M30" s="26">
        <v>2</v>
      </c>
    </row>
    <row r="31" spans="1:13" s="28" customFormat="1" ht="30" customHeight="1" thickBot="1" x14ac:dyDescent="0.4">
      <c r="A31" s="27"/>
      <c r="B31" s="32">
        <v>3</v>
      </c>
      <c r="C31" s="94" t="str">
        <f ca="1">IF(ISBLANK(INDIRECT(ADDRESS(B31*2+2,3))),"",INDIRECT(ADDRESS(B31*2+2,3)))</f>
        <v>Петренко Евгений</v>
      </c>
      <c r="D31" s="94"/>
      <c r="E31" s="95"/>
      <c r="F31" s="29">
        <v>13</v>
      </c>
      <c r="G31" s="30">
        <v>5</v>
      </c>
      <c r="H31" s="96" t="str">
        <f ca="1">IF(ISBLANK(INDIRECT(ADDRESS(K31*2+2,3))),"",INDIRECT(ADDRESS(K31*2+2,3)))</f>
        <v>Бобков Василий</v>
      </c>
      <c r="I31" s="94"/>
      <c r="J31" s="94"/>
      <c r="K31" s="32">
        <v>1</v>
      </c>
      <c r="L31" s="31" t="s">
        <v>10</v>
      </c>
      <c r="M31" s="26">
        <v>3</v>
      </c>
    </row>
    <row r="32" spans="1:13" s="28" customFormat="1" ht="30" customHeight="1" thickBot="1" x14ac:dyDescent="0.4">
      <c r="A32" s="27"/>
      <c r="B32" s="32">
        <v>4</v>
      </c>
      <c r="C32" s="94" t="str">
        <f ca="1">IF(ISBLANK(INDIRECT(ADDRESS(B32*2+2,3))),"",INDIRECT(ADDRESS(B32*2+2,3)))</f>
        <v>Пономарев Денис</v>
      </c>
      <c r="D32" s="94"/>
      <c r="E32" s="95"/>
      <c r="F32" s="29">
        <v>5</v>
      </c>
      <c r="G32" s="30">
        <v>13</v>
      </c>
      <c r="H32" s="96" t="str">
        <f ca="1">IF(ISBLANK(INDIRECT(ADDRESS(K32*2+2,3))),"",INDIRECT(ADDRESS(K32*2+2,3)))</f>
        <v>Хмылев Юрий</v>
      </c>
      <c r="I32" s="94"/>
      <c r="J32" s="94"/>
      <c r="K32" s="32">
        <v>5</v>
      </c>
      <c r="L32" s="31" t="s">
        <v>10</v>
      </c>
      <c r="M32" s="26">
        <v>1</v>
      </c>
    </row>
    <row r="33" spans="1:13" s="28" customFormat="1" ht="30" customHeight="1" x14ac:dyDescent="0.35">
      <c r="A33" s="27"/>
      <c r="M33" s="33"/>
    </row>
    <row r="34" spans="1:13" s="28" customFormat="1" ht="30" customHeight="1" thickBot="1" x14ac:dyDescent="0.4">
      <c r="A34" s="27"/>
      <c r="B34" s="97" t="s">
        <v>7</v>
      </c>
      <c r="C34" s="97"/>
      <c r="D34" s="97"/>
      <c r="E34" s="97"/>
      <c r="F34" s="97"/>
      <c r="G34" s="97"/>
      <c r="H34" s="97"/>
      <c r="I34" s="97"/>
      <c r="J34" s="97"/>
      <c r="K34" s="97"/>
      <c r="M34" s="33"/>
    </row>
    <row r="35" spans="1:13" s="28" customFormat="1" ht="30" customHeight="1" thickBot="1" x14ac:dyDescent="0.4">
      <c r="A35" s="27"/>
      <c r="B35" s="32">
        <v>6</v>
      </c>
      <c r="C35" s="94" t="str">
        <f ca="1">IF(ISBLANK(INDIRECT(ADDRESS(B35*2+2,3))),"",INDIRECT(ADDRESS(B35*2+2,3)))</f>
        <v>Шилов Александр</v>
      </c>
      <c r="D35" s="94"/>
      <c r="E35" s="95"/>
      <c r="F35" s="29">
        <v>5</v>
      </c>
      <c r="G35" s="30">
        <v>13</v>
      </c>
      <c r="H35" s="96" t="str">
        <f ca="1">IF(ISBLANK(INDIRECT(ADDRESS(K35*2+2,3))),"",INDIRECT(ADDRESS(K35*2+2,3)))</f>
        <v>Хмылев Юрий</v>
      </c>
      <c r="I35" s="94"/>
      <c r="J35" s="94"/>
      <c r="K35" s="32">
        <v>5</v>
      </c>
      <c r="L35" s="31" t="s">
        <v>10</v>
      </c>
      <c r="M35" s="26">
        <v>1</v>
      </c>
    </row>
    <row r="36" spans="1:13" s="28" customFormat="1" ht="30" customHeight="1" thickBot="1" x14ac:dyDescent="0.4">
      <c r="A36" s="27"/>
      <c r="B36" s="32">
        <v>1</v>
      </c>
      <c r="C36" s="94" t="str">
        <f ca="1">IF(ISBLANK(INDIRECT(ADDRESS(B36*2+2,3))),"",INDIRECT(ADDRESS(B36*2+2,3)))</f>
        <v>Бобков Василий</v>
      </c>
      <c r="D36" s="94"/>
      <c r="E36" s="95"/>
      <c r="F36" s="29">
        <v>12</v>
      </c>
      <c r="G36" s="30">
        <v>11</v>
      </c>
      <c r="H36" s="96" t="str">
        <f ca="1">IF(ISBLANK(INDIRECT(ADDRESS(K36*2+2,3))),"",INDIRECT(ADDRESS(K36*2+2,3)))</f>
        <v>Пономарев Денис</v>
      </c>
      <c r="I36" s="94"/>
      <c r="J36" s="94"/>
      <c r="K36" s="32">
        <v>4</v>
      </c>
      <c r="L36" s="31" t="s">
        <v>10</v>
      </c>
      <c r="M36" s="26">
        <v>2</v>
      </c>
    </row>
    <row r="37" spans="1:13" s="28" customFormat="1" ht="30" customHeight="1" thickBot="1" x14ac:dyDescent="0.4">
      <c r="A37" s="27"/>
      <c r="B37" s="32">
        <v>2</v>
      </c>
      <c r="C37" s="94" t="str">
        <f ca="1">IF(ISBLANK(INDIRECT(ADDRESS(B37*2+2,3))),"",INDIRECT(ADDRESS(B37*2+2,3)))</f>
        <v>Коваль Василий</v>
      </c>
      <c r="D37" s="94"/>
      <c r="E37" s="95"/>
      <c r="F37" s="29">
        <v>11</v>
      </c>
      <c r="G37" s="30">
        <v>13</v>
      </c>
      <c r="H37" s="96" t="str">
        <f ca="1">IF(ISBLANK(INDIRECT(ADDRESS(K37*2+2,3))),"",INDIRECT(ADDRESS(K37*2+2,3)))</f>
        <v>Петренко Евгений</v>
      </c>
      <c r="I37" s="94"/>
      <c r="J37" s="94"/>
      <c r="K37" s="32">
        <v>3</v>
      </c>
      <c r="L37" s="31" t="s">
        <v>10</v>
      </c>
      <c r="M37" s="26">
        <v>3</v>
      </c>
    </row>
    <row r="38" spans="1:13" s="28" customFormat="1" ht="30" customHeight="1" x14ac:dyDescent="0.35">
      <c r="A38" s="27"/>
      <c r="M38" s="33"/>
    </row>
    <row r="39" spans="1:13" s="28" customFormat="1" ht="30" customHeight="1" thickBot="1" x14ac:dyDescent="0.4">
      <c r="A39" s="27"/>
      <c r="B39" s="97" t="s">
        <v>8</v>
      </c>
      <c r="C39" s="97"/>
      <c r="D39" s="97"/>
      <c r="E39" s="97"/>
      <c r="F39" s="97"/>
      <c r="G39" s="97"/>
      <c r="H39" s="97"/>
      <c r="I39" s="97"/>
      <c r="J39" s="97"/>
      <c r="K39" s="97"/>
      <c r="M39" s="33"/>
    </row>
    <row r="40" spans="1:13" s="28" customFormat="1" ht="30" customHeight="1" thickBot="1" x14ac:dyDescent="0.4">
      <c r="A40" s="27"/>
      <c r="B40" s="32">
        <v>3</v>
      </c>
      <c r="C40" s="94" t="str">
        <f ca="1">IF(ISBLANK(INDIRECT(ADDRESS(B40*2+2,3))),"",INDIRECT(ADDRESS(B40*2+2,3)))</f>
        <v>Петренко Евгений</v>
      </c>
      <c r="D40" s="94"/>
      <c r="E40" s="95"/>
      <c r="F40" s="29">
        <v>10</v>
      </c>
      <c r="G40" s="30">
        <v>13</v>
      </c>
      <c r="H40" s="96" t="str">
        <f ca="1">IF(ISBLANK(INDIRECT(ADDRESS(K40*2+2,3))),"",INDIRECT(ADDRESS(K40*2+2,3)))</f>
        <v>Шилов Александр</v>
      </c>
      <c r="I40" s="94"/>
      <c r="J40" s="94"/>
      <c r="K40" s="32">
        <v>6</v>
      </c>
      <c r="L40" s="31" t="s">
        <v>10</v>
      </c>
      <c r="M40" s="26">
        <v>3</v>
      </c>
    </row>
    <row r="41" spans="1:13" s="28" customFormat="1" ht="30" customHeight="1" thickBot="1" x14ac:dyDescent="0.4">
      <c r="A41" s="27"/>
      <c r="B41" s="32">
        <v>4</v>
      </c>
      <c r="C41" s="94" t="str">
        <f ca="1">IF(ISBLANK(INDIRECT(ADDRESS(B41*2+2,3))),"",INDIRECT(ADDRESS(B41*2+2,3)))</f>
        <v>Пономарев Денис</v>
      </c>
      <c r="D41" s="94"/>
      <c r="E41" s="95"/>
      <c r="F41" s="29">
        <v>12</v>
      </c>
      <c r="G41" s="30">
        <v>13</v>
      </c>
      <c r="H41" s="96" t="str">
        <f ca="1">IF(ISBLANK(INDIRECT(ADDRESS(K41*2+2,3))),"",INDIRECT(ADDRESS(K41*2+2,3)))</f>
        <v>Коваль Василий</v>
      </c>
      <c r="I41" s="94"/>
      <c r="J41" s="94"/>
      <c r="K41" s="32">
        <v>2</v>
      </c>
      <c r="L41" s="31" t="s">
        <v>10</v>
      </c>
      <c r="M41" s="26">
        <v>1</v>
      </c>
    </row>
    <row r="42" spans="1:13" s="28" customFormat="1" ht="30" customHeight="1" thickBot="1" x14ac:dyDescent="0.4">
      <c r="A42" s="27"/>
      <c r="B42" s="32">
        <v>5</v>
      </c>
      <c r="C42" s="94" t="str">
        <f ca="1">IF(ISBLANK(INDIRECT(ADDRESS(B42*2+2,3))),"",INDIRECT(ADDRESS(B42*2+2,3)))</f>
        <v>Хмылев Юрий</v>
      </c>
      <c r="D42" s="94"/>
      <c r="E42" s="95"/>
      <c r="F42" s="29">
        <v>13</v>
      </c>
      <c r="G42" s="30">
        <v>6</v>
      </c>
      <c r="H42" s="96" t="str">
        <f ca="1">IF(ISBLANK(INDIRECT(ADDRESS(K42*2+2,3))),"",INDIRECT(ADDRESS(K42*2+2,3)))</f>
        <v>Бобков Василий</v>
      </c>
      <c r="I42" s="94"/>
      <c r="J42" s="94"/>
      <c r="K42" s="32">
        <v>1</v>
      </c>
      <c r="L42" s="31" t="s">
        <v>10</v>
      </c>
      <c r="M42" s="26">
        <v>2</v>
      </c>
    </row>
  </sheetData>
  <mergeCells count="61"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B1:N1"/>
    <mergeCell ref="B6:B7"/>
    <mergeCell ref="C6:E7"/>
    <mergeCell ref="L6:L7"/>
    <mergeCell ref="N6:N7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0B01-6369-4238-B91F-E24E063E110D}">
  <sheetPr>
    <pageSetUpPr fitToPage="1"/>
  </sheetPr>
  <dimension ref="A1:N42"/>
  <sheetViews>
    <sheetView workbookViewId="0">
      <selection activeCell="B19" sqref="B19:K19"/>
    </sheetView>
  </sheetViews>
  <sheetFormatPr defaultRowHeight="15" x14ac:dyDescent="0.25"/>
  <cols>
    <col min="1" max="1" width="4" style="36" customWidth="1"/>
    <col min="2" max="12" width="10.28515625" customWidth="1"/>
    <col min="13" max="13" width="10.28515625" style="24" customWidth="1"/>
    <col min="14" max="15" width="10.28515625" customWidth="1"/>
  </cols>
  <sheetData>
    <row r="1" spans="2:14" ht="38.25" customHeight="1" x14ac:dyDescent="0.25">
      <c r="B1" s="56" t="s">
        <v>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4" ht="15.75" thickBot="1" x14ac:dyDescent="0.3">
      <c r="M2"/>
    </row>
    <row r="3" spans="2:14" ht="30" customHeight="1" thickBot="1" x14ac:dyDescent="0.3">
      <c r="B3" s="35"/>
      <c r="C3" s="65" t="s">
        <v>18</v>
      </c>
      <c r="D3" s="66"/>
      <c r="E3" s="6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0</v>
      </c>
      <c r="M3" s="1" t="s">
        <v>2</v>
      </c>
      <c r="N3" s="4" t="s">
        <v>1</v>
      </c>
    </row>
    <row r="4" spans="2:14" ht="24" customHeight="1" x14ac:dyDescent="0.25">
      <c r="B4" s="98">
        <v>1</v>
      </c>
      <c r="C4" s="99" t="s">
        <v>19</v>
      </c>
      <c r="D4" s="100"/>
      <c r="E4" s="101"/>
      <c r="F4" s="9" t="s">
        <v>6</v>
      </c>
      <c r="G4" s="5" t="str">
        <f ca="1">INDIRECT(ADDRESS(27,6))&amp;":"&amp;INDIRECT(ADDRESS(27,7))</f>
        <v>11:13</v>
      </c>
      <c r="H4" s="5" t="str">
        <f ca="1">INDIRECT(ADDRESS(31,7))&amp;":"&amp;INDIRECT(ADDRESS(31,6))</f>
        <v>13:9</v>
      </c>
      <c r="I4" s="5" t="str">
        <f ca="1">INDIRECT(ADDRESS(36,6))&amp;":"&amp;INDIRECT(ADDRESS(36,7))</f>
        <v>9:13</v>
      </c>
      <c r="J4" s="5" t="str">
        <f ca="1">INDIRECT(ADDRESS(42,7))&amp;":"&amp;INDIRECT(ADDRESS(42,6))</f>
        <v>13:11</v>
      </c>
      <c r="K4" s="20" t="str">
        <f ca="1">INDIRECT(ADDRESS(20,6))&amp;":"&amp;INDIRECT(ADDRESS(20,7))</f>
        <v>5:13</v>
      </c>
      <c r="L4" s="102">
        <f ca="1">IF(COUNT(F5:K5)=0,"",COUNTIF(F5:K5,"&gt;0")+0.5*COUNTIF(F5:K5,0))</f>
        <v>2</v>
      </c>
      <c r="M4" s="22"/>
      <c r="N4" s="103">
        <v>5</v>
      </c>
    </row>
    <row r="5" spans="2:14" ht="24" customHeight="1" x14ac:dyDescent="0.25">
      <c r="B5" s="58"/>
      <c r="C5" s="59"/>
      <c r="D5" s="60"/>
      <c r="E5" s="61"/>
      <c r="F5" s="13" t="s">
        <v>6</v>
      </c>
      <c r="G5" s="16">
        <f ca="1">IF(LEN(INDIRECT(ADDRESS(ROW()-1, COLUMN())))=1,"",INDIRECT(ADDRESS(27,6))-INDIRECT(ADDRESS(27,7)))</f>
        <v>-2</v>
      </c>
      <c r="H5" s="16">
        <f ca="1">IF(LEN(INDIRECT(ADDRESS(ROW()-1, COLUMN())))=1,"",INDIRECT(ADDRESS(31,7))-INDIRECT(ADDRESS(31,6)))</f>
        <v>4</v>
      </c>
      <c r="I5" s="16">
        <f ca="1">IF(LEN(INDIRECT(ADDRESS(ROW()-1, COLUMN())))=1,"",INDIRECT(ADDRESS(36,6))-INDIRECT(ADDRESS(36,7)))</f>
        <v>-4</v>
      </c>
      <c r="J5" s="16">
        <f ca="1">IF(LEN(INDIRECT(ADDRESS(ROW()-1, COLUMN())))=1,"",INDIRECT(ADDRESS(42,7))-INDIRECT(ADDRESS(42,6)))</f>
        <v>2</v>
      </c>
      <c r="K5" s="17">
        <f ca="1">IF(LEN(INDIRECT(ADDRESS(ROW()-1, COLUMN())))=1,"",INDIRECT(ADDRESS(20,6))-INDIRECT(ADDRESS(20,7)))</f>
        <v>-8</v>
      </c>
      <c r="L5" s="62"/>
      <c r="M5" s="16">
        <f ca="1">IF(COUNT(F5:K5)=0,"",SUM(F5:K5))</f>
        <v>-8</v>
      </c>
      <c r="N5" s="64"/>
    </row>
    <row r="6" spans="2:14" ht="24" customHeight="1" x14ac:dyDescent="0.25">
      <c r="B6" s="57">
        <v>2</v>
      </c>
      <c r="C6" s="59" t="s">
        <v>20</v>
      </c>
      <c r="D6" s="60"/>
      <c r="E6" s="61"/>
      <c r="F6" s="11" t="str">
        <f ca="1">INDIRECT(ADDRESS(27,7))&amp;":"&amp;INDIRECT(ADDRESS(27,6))</f>
        <v>13:11</v>
      </c>
      <c r="G6" s="7" t="s">
        <v>6</v>
      </c>
      <c r="H6" s="6" t="str">
        <f ca="1">INDIRECT(ADDRESS(37,6))&amp;":"&amp;INDIRECT(ADDRESS(37,7))</f>
        <v>13:10</v>
      </c>
      <c r="I6" s="6" t="str">
        <f ca="1">INDIRECT(ADDRESS(41,7))&amp;":"&amp;INDIRECT(ADDRESS(41,6))</f>
        <v>10:13</v>
      </c>
      <c r="J6" s="6" t="str">
        <f ca="1">INDIRECT(ADDRESS(21,6))&amp;":"&amp;INDIRECT(ADDRESS(21,7))</f>
        <v>6:13</v>
      </c>
      <c r="K6" s="10" t="str">
        <f ca="1">INDIRECT(ADDRESS(30,6))&amp;":"&amp;INDIRECT(ADDRESS(30,7))</f>
        <v>10:13</v>
      </c>
      <c r="L6" s="62">
        <f ca="1">IF(COUNT(F7:K7)=0,"",COUNTIF(F7:K7,"&gt;0")+0.5*COUNTIF(F7:K7,0))</f>
        <v>2</v>
      </c>
      <c r="M6" s="16"/>
      <c r="N6" s="63">
        <v>4</v>
      </c>
    </row>
    <row r="7" spans="2:14" ht="24" customHeight="1" x14ac:dyDescent="0.25">
      <c r="B7" s="58"/>
      <c r="C7" s="59"/>
      <c r="D7" s="60"/>
      <c r="E7" s="61"/>
      <c r="F7" s="21">
        <f ca="1">IF(LEN(INDIRECT(ADDRESS(ROW()-1, COLUMN())))=1,"",INDIRECT(ADDRESS(27,7))-INDIRECT(ADDRESS(27,6)))</f>
        <v>2</v>
      </c>
      <c r="G7" s="14" t="s">
        <v>6</v>
      </c>
      <c r="H7" s="16">
        <f ca="1">IF(LEN(INDIRECT(ADDRESS(ROW()-1, COLUMN())))=1,"",INDIRECT(ADDRESS(37,6))-INDIRECT(ADDRESS(37,7)))</f>
        <v>3</v>
      </c>
      <c r="I7" s="16">
        <f ca="1">IF(LEN(INDIRECT(ADDRESS(ROW()-1, COLUMN())))=1,"",INDIRECT(ADDRESS(41,7))-INDIRECT(ADDRESS(41,6)))</f>
        <v>-3</v>
      </c>
      <c r="J7" s="16">
        <f ca="1">IF(LEN(INDIRECT(ADDRESS(ROW()-1, COLUMN())))=1,"",INDIRECT(ADDRESS(21,6))-INDIRECT(ADDRESS(21,7)))</f>
        <v>-7</v>
      </c>
      <c r="K7" s="17">
        <f ca="1">IF(LEN(INDIRECT(ADDRESS(ROW()-1, COLUMN())))=1,"",INDIRECT(ADDRESS(30,6))-INDIRECT(ADDRESS(30,7)))</f>
        <v>-3</v>
      </c>
      <c r="L7" s="62"/>
      <c r="M7" s="16">
        <f ca="1">IF(COUNT(F7:K7)=0,"",SUM(F7:K7))</f>
        <v>-8</v>
      </c>
      <c r="N7" s="64"/>
    </row>
    <row r="8" spans="2:14" ht="24" customHeight="1" x14ac:dyDescent="0.25">
      <c r="B8" s="57">
        <v>3</v>
      </c>
      <c r="C8" s="59" t="s">
        <v>22</v>
      </c>
      <c r="D8" s="60"/>
      <c r="E8" s="61"/>
      <c r="F8" s="11" t="str">
        <f ca="1">INDIRECT(ADDRESS(31,6))&amp;":"&amp;INDIRECT(ADDRESS(31,7))</f>
        <v>9:13</v>
      </c>
      <c r="G8" s="6" t="str">
        <f ca="1">INDIRECT(ADDRESS(37,7))&amp;":"&amp;INDIRECT(ADDRESS(37,6))</f>
        <v>10:13</v>
      </c>
      <c r="H8" s="7" t="s">
        <v>6</v>
      </c>
      <c r="I8" s="6" t="str">
        <f ca="1">INDIRECT(ADDRESS(22,6))&amp;":"&amp;INDIRECT(ADDRESS(22,7))</f>
        <v>12:7</v>
      </c>
      <c r="J8" s="6" t="str">
        <f ca="1">INDIRECT(ADDRESS(26,7))&amp;":"&amp;INDIRECT(ADDRESS(26,6))</f>
        <v>6:13</v>
      </c>
      <c r="K8" s="10" t="str">
        <f ca="1">INDIRECT(ADDRESS(40,6))&amp;":"&amp;INDIRECT(ADDRESS(40,7))</f>
        <v>11:13</v>
      </c>
      <c r="L8" s="62">
        <f ca="1">IF(COUNT(F9:K9)=0,"",COUNTIF(F9:K9,"&gt;0")+0.5*COUNTIF(F9:K9,0))</f>
        <v>1</v>
      </c>
      <c r="M8" s="16"/>
      <c r="N8" s="63">
        <v>6</v>
      </c>
    </row>
    <row r="9" spans="2:14" ht="24" customHeight="1" x14ac:dyDescent="0.25">
      <c r="B9" s="58"/>
      <c r="C9" s="59"/>
      <c r="D9" s="60"/>
      <c r="E9" s="61"/>
      <c r="F9" s="21">
        <f ca="1">IF(LEN(INDIRECT(ADDRESS(ROW()-1, COLUMN())))=1,"",INDIRECT(ADDRESS(31,6))-INDIRECT(ADDRESS(31,7)))</f>
        <v>-4</v>
      </c>
      <c r="G9" s="16">
        <f ca="1">IF(LEN(INDIRECT(ADDRESS(ROW()-1, COLUMN())))=1,"",INDIRECT(ADDRESS(37,7))-INDIRECT(ADDRESS(37,6)))</f>
        <v>-3</v>
      </c>
      <c r="H9" s="14" t="s">
        <v>6</v>
      </c>
      <c r="I9" s="16">
        <f ca="1">IF(LEN(INDIRECT(ADDRESS(ROW()-1, COLUMN())))=1,"",INDIRECT(ADDRESS(22,6))-INDIRECT(ADDRESS(22,7)))</f>
        <v>5</v>
      </c>
      <c r="J9" s="16">
        <f ca="1">IF(LEN(INDIRECT(ADDRESS(ROW()-1, COLUMN())))=1,"",INDIRECT(ADDRESS(26,7))-INDIRECT(ADDRESS(26,6)))</f>
        <v>-7</v>
      </c>
      <c r="K9" s="17">
        <f ca="1">IF(LEN(INDIRECT(ADDRESS(ROW()-1, COLUMN())))=1,"",INDIRECT(ADDRESS(40,6))-INDIRECT(ADDRESS(40,7)))</f>
        <v>-2</v>
      </c>
      <c r="L9" s="62"/>
      <c r="M9" s="16">
        <f ca="1">IF(COUNT(F9:K9)=0,"",SUM(F9:K9))</f>
        <v>-11</v>
      </c>
      <c r="N9" s="64"/>
    </row>
    <row r="10" spans="2:14" ht="24" customHeight="1" x14ac:dyDescent="0.25">
      <c r="B10" s="80">
        <v>4</v>
      </c>
      <c r="C10" s="82" t="s">
        <v>21</v>
      </c>
      <c r="D10" s="83"/>
      <c r="E10" s="84"/>
      <c r="F10" s="37" t="str">
        <f ca="1">INDIRECT(ADDRESS(36,7))&amp;":"&amp;INDIRECT(ADDRESS(36,6))</f>
        <v>13:9</v>
      </c>
      <c r="G10" s="38" t="str">
        <f ca="1">INDIRECT(ADDRESS(41,6))&amp;":"&amp;INDIRECT(ADDRESS(41,7))</f>
        <v>13:10</v>
      </c>
      <c r="H10" s="38" t="str">
        <f ca="1">INDIRECT(ADDRESS(22,7))&amp;":"&amp;INDIRECT(ADDRESS(22,6))</f>
        <v>7:12</v>
      </c>
      <c r="I10" s="7" t="s">
        <v>6</v>
      </c>
      <c r="J10" s="38" t="str">
        <f ca="1">INDIRECT(ADDRESS(32,6))&amp;":"&amp;INDIRECT(ADDRESS(32,7))</f>
        <v>13:7</v>
      </c>
      <c r="K10" s="39" t="str">
        <f ca="1">INDIRECT(ADDRESS(25,7))&amp;":"&amp;INDIRECT(ADDRESS(25,6))</f>
        <v>10:13</v>
      </c>
      <c r="L10" s="85">
        <f ca="1">IF(COUNT(F11:K11)=0,"",COUNTIF(F11:K11,"&gt;0")+0.5*COUNTIF(F11:K11,0))</f>
        <v>3</v>
      </c>
      <c r="M10" s="40"/>
      <c r="N10" s="86">
        <v>2</v>
      </c>
    </row>
    <row r="11" spans="2:14" ht="24" customHeight="1" x14ac:dyDescent="0.25">
      <c r="B11" s="81"/>
      <c r="C11" s="82"/>
      <c r="D11" s="83"/>
      <c r="E11" s="84"/>
      <c r="F11" s="41">
        <f ca="1">IF(LEN(INDIRECT(ADDRESS(ROW()-1, COLUMN())))=1,"",INDIRECT(ADDRESS(36,7))-INDIRECT(ADDRESS(36,6)))</f>
        <v>4</v>
      </c>
      <c r="G11" s="40">
        <f ca="1">IF(LEN(INDIRECT(ADDRESS(ROW()-1, COLUMN())))=1,"",INDIRECT(ADDRESS(41,6))-INDIRECT(ADDRESS(41,7)))</f>
        <v>3</v>
      </c>
      <c r="H11" s="40">
        <f ca="1">IF(LEN(INDIRECT(ADDRESS(ROW()-1, COLUMN())))=1,"",INDIRECT(ADDRESS(22,7))-INDIRECT(ADDRESS(22,6)))</f>
        <v>-5</v>
      </c>
      <c r="I11" s="14" t="s">
        <v>6</v>
      </c>
      <c r="J11" s="40">
        <f ca="1">IF(LEN(INDIRECT(ADDRESS(ROW()-1, COLUMN())))=1,"",INDIRECT(ADDRESS(32,6))-INDIRECT(ADDRESS(32,7)))</f>
        <v>6</v>
      </c>
      <c r="K11" s="42">
        <f ca="1">IF(LEN(INDIRECT(ADDRESS(ROW()-1, COLUMN())))=1,"",INDIRECT(ADDRESS(25,7))-INDIRECT(ADDRESS(25,6)))</f>
        <v>-3</v>
      </c>
      <c r="L11" s="85"/>
      <c r="M11" s="40">
        <f ca="1">IF(COUNT(F11:K11)=0,"",SUM(F11:K11))</f>
        <v>5</v>
      </c>
      <c r="N11" s="87"/>
    </row>
    <row r="12" spans="2:14" ht="24" customHeight="1" x14ac:dyDescent="0.25">
      <c r="B12" s="105">
        <v>5</v>
      </c>
      <c r="C12" s="107" t="s">
        <v>23</v>
      </c>
      <c r="D12" s="108"/>
      <c r="E12" s="109"/>
      <c r="F12" s="50" t="str">
        <f ca="1">INDIRECT(ADDRESS(42,6))&amp;":"&amp;INDIRECT(ADDRESS(42,7))</f>
        <v>11:13</v>
      </c>
      <c r="G12" s="51" t="str">
        <f ca="1">INDIRECT(ADDRESS(21,7))&amp;":"&amp;INDIRECT(ADDRESS(21,6))</f>
        <v>13:6</v>
      </c>
      <c r="H12" s="51" t="str">
        <f ca="1">INDIRECT(ADDRESS(26,6))&amp;":"&amp;INDIRECT(ADDRESS(26,7))</f>
        <v>13:6</v>
      </c>
      <c r="I12" s="51" t="str">
        <f ca="1">INDIRECT(ADDRESS(32,7))&amp;":"&amp;INDIRECT(ADDRESS(32,6))</f>
        <v>7:13</v>
      </c>
      <c r="J12" s="7" t="s">
        <v>6</v>
      </c>
      <c r="K12" s="52" t="str">
        <f ca="1">INDIRECT(ADDRESS(35,7))&amp;":"&amp;INDIRECT(ADDRESS(35,6))</f>
        <v>13:7</v>
      </c>
      <c r="L12" s="110">
        <f ca="1">IF(COUNT(F13:K13)=0,"",COUNTIF(F13:K13,"&gt;0")+0.5*COUNTIF(F13:K13,0))</f>
        <v>3</v>
      </c>
      <c r="M12" s="53"/>
      <c r="N12" s="111">
        <v>3</v>
      </c>
    </row>
    <row r="13" spans="2:14" ht="24" customHeight="1" x14ac:dyDescent="0.25">
      <c r="B13" s="106"/>
      <c r="C13" s="107"/>
      <c r="D13" s="108"/>
      <c r="E13" s="109"/>
      <c r="F13" s="54">
        <f ca="1">IF(LEN(INDIRECT(ADDRESS(ROW()-1, COLUMN())))=1,"",INDIRECT(ADDRESS(42,6))-INDIRECT(ADDRESS(42,7)))</f>
        <v>-2</v>
      </c>
      <c r="G13" s="53">
        <f ca="1">IF(LEN(INDIRECT(ADDRESS(ROW()-1, COLUMN())))=1,"",INDIRECT(ADDRESS(21,7))-INDIRECT(ADDRESS(21,6)))</f>
        <v>7</v>
      </c>
      <c r="H13" s="53">
        <f ca="1">IF(LEN(INDIRECT(ADDRESS(ROW()-1, COLUMN())))=1,"",INDIRECT(ADDRESS(26,6))-INDIRECT(ADDRESS(26,7)))</f>
        <v>7</v>
      </c>
      <c r="I13" s="53">
        <f ca="1">IF(LEN(INDIRECT(ADDRESS(ROW()-1, COLUMN())))=1,"",INDIRECT(ADDRESS(32,7))-INDIRECT(ADDRESS(32,6)))</f>
        <v>-6</v>
      </c>
      <c r="J13" s="14" t="s">
        <v>6</v>
      </c>
      <c r="K13" s="55">
        <f ca="1">IF(LEN(INDIRECT(ADDRESS(ROW()-1, COLUMN())))=1,"",INDIRECT(ADDRESS(35,7))-INDIRECT(ADDRESS(35,6)))</f>
        <v>6</v>
      </c>
      <c r="L13" s="110"/>
      <c r="M13" s="53">
        <f ca="1">IF(COUNT(F13:K13)=0,"",SUM(F13:K13))</f>
        <v>12</v>
      </c>
      <c r="N13" s="112"/>
    </row>
    <row r="14" spans="2:14" ht="24" customHeight="1" x14ac:dyDescent="0.25">
      <c r="B14" s="80">
        <v>6</v>
      </c>
      <c r="C14" s="82" t="s">
        <v>12</v>
      </c>
      <c r="D14" s="83"/>
      <c r="E14" s="84"/>
      <c r="F14" s="37" t="str">
        <f ca="1">INDIRECT(ADDRESS(20,7))&amp;":"&amp;INDIRECT(ADDRESS(20,6))</f>
        <v>13:5</v>
      </c>
      <c r="G14" s="38" t="str">
        <f ca="1">INDIRECT(ADDRESS(30,7))&amp;":"&amp;INDIRECT(ADDRESS(30,6))</f>
        <v>13:10</v>
      </c>
      <c r="H14" s="38" t="str">
        <f ca="1">INDIRECT(ADDRESS(40,7))&amp;":"&amp;INDIRECT(ADDRESS(40,6))</f>
        <v>13:11</v>
      </c>
      <c r="I14" s="38" t="str">
        <f ca="1">INDIRECT(ADDRESS(25,6))&amp;":"&amp;INDIRECT(ADDRESS(25,7))</f>
        <v>13:10</v>
      </c>
      <c r="J14" s="38" t="str">
        <f ca="1">INDIRECT(ADDRESS(35,6))&amp;":"&amp;INDIRECT(ADDRESS(35,7))</f>
        <v>7:13</v>
      </c>
      <c r="K14" s="7" t="s">
        <v>6</v>
      </c>
      <c r="L14" s="85">
        <f ca="1">IF(COUNT(F15:K15)=0,"",COUNTIF(F15:K15,"&gt;0")+0.5*COUNTIF(F15:K15,0))</f>
        <v>4</v>
      </c>
      <c r="M14" s="40"/>
      <c r="N14" s="86">
        <v>1</v>
      </c>
    </row>
    <row r="15" spans="2:14" ht="24" customHeight="1" thickBot="1" x14ac:dyDescent="0.3">
      <c r="B15" s="113"/>
      <c r="C15" s="114"/>
      <c r="D15" s="115"/>
      <c r="E15" s="116"/>
      <c r="F15" s="48">
        <f ca="1">IF(LEN(INDIRECT(ADDRESS(ROW()-1, COLUMN())))=1,"",INDIRECT(ADDRESS(20,7))-INDIRECT(ADDRESS(20,6)))</f>
        <v>8</v>
      </c>
      <c r="G15" s="49">
        <f ca="1">IF(LEN(INDIRECT(ADDRESS(ROW()-1, COLUMN())))=1,"",INDIRECT(ADDRESS(30,7))-INDIRECT(ADDRESS(30,6)))</f>
        <v>3</v>
      </c>
      <c r="H15" s="49">
        <f ca="1">IF(LEN(INDIRECT(ADDRESS(ROW()-1, COLUMN())))=1,"",INDIRECT(ADDRESS(40,7))-INDIRECT(ADDRESS(40,6)))</f>
        <v>2</v>
      </c>
      <c r="I15" s="49">
        <f ca="1">IF(LEN(INDIRECT(ADDRESS(ROW()-1, COLUMN())))=1,"",INDIRECT(ADDRESS(25,6))-INDIRECT(ADDRESS(25,7)))</f>
        <v>3</v>
      </c>
      <c r="J15" s="49">
        <f ca="1">IF(LEN(INDIRECT(ADDRESS(ROW()-1, COLUMN())))=1,"",INDIRECT(ADDRESS(35,6))-INDIRECT(ADDRESS(35,7)))</f>
        <v>-6</v>
      </c>
      <c r="K15" s="14" t="s">
        <v>6</v>
      </c>
      <c r="L15" s="117"/>
      <c r="M15" s="49">
        <f ca="1">IF(COUNT(F15:K15)=0,"",SUM(F15:K15))</f>
        <v>10</v>
      </c>
      <c r="N15" s="104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28" customFormat="1" ht="30" customHeight="1" thickBot="1" x14ac:dyDescent="0.4">
      <c r="A19" s="27"/>
      <c r="B19" s="97" t="s">
        <v>3</v>
      </c>
      <c r="C19" s="97"/>
      <c r="D19" s="97"/>
      <c r="E19" s="97"/>
      <c r="F19" s="97"/>
      <c r="G19" s="97"/>
      <c r="H19" s="97"/>
      <c r="I19" s="97"/>
      <c r="J19" s="97"/>
      <c r="K19" s="97"/>
    </row>
    <row r="20" spans="1:13" s="28" customFormat="1" ht="30" customHeight="1" thickBot="1" x14ac:dyDescent="0.4">
      <c r="A20" s="27"/>
      <c r="B20" s="32">
        <v>1</v>
      </c>
      <c r="C20" s="94" t="str">
        <f ca="1">IF(ISBLANK(INDIRECT(ADDRESS(B20*2+2,3))),"",INDIRECT(ADDRESS(B20*2+2,3)))</f>
        <v>Андреев Юрий</v>
      </c>
      <c r="D20" s="94"/>
      <c r="E20" s="95"/>
      <c r="F20" s="29">
        <v>5</v>
      </c>
      <c r="G20" s="30">
        <v>13</v>
      </c>
      <c r="H20" s="96" t="str">
        <f ca="1">IF(ISBLANK(INDIRECT(ADDRESS(K20*2+2,3))),"",INDIRECT(ADDRESS(K20*2+2,3)))</f>
        <v>Багазеев Иван</v>
      </c>
      <c r="I20" s="94"/>
      <c r="J20" s="94"/>
      <c r="K20" s="32">
        <v>6</v>
      </c>
      <c r="L20" s="31" t="s">
        <v>10</v>
      </c>
      <c r="M20" s="34">
        <v>1</v>
      </c>
    </row>
    <row r="21" spans="1:13" s="28" customFormat="1" ht="30" customHeight="1" thickBot="1" x14ac:dyDescent="0.4">
      <c r="A21" s="27"/>
      <c r="B21" s="32">
        <v>2</v>
      </c>
      <c r="C21" s="94" t="str">
        <f ca="1">IF(ISBLANK(INDIRECT(ADDRESS(B21*2+2,3))),"",INDIRECT(ADDRESS(B21*2+2,3)))</f>
        <v>Глинкин Андрей</v>
      </c>
      <c r="D21" s="94"/>
      <c r="E21" s="95"/>
      <c r="F21" s="29">
        <v>6</v>
      </c>
      <c r="G21" s="30">
        <v>13</v>
      </c>
      <c r="H21" s="96" t="str">
        <f ca="1">IF(ISBLANK(INDIRECT(ADDRESS(K21*2+2,3))),"",INDIRECT(ADDRESS(K21*2+2,3)))</f>
        <v>Ятченко Дмитрий</v>
      </c>
      <c r="I21" s="94"/>
      <c r="J21" s="94"/>
      <c r="K21" s="32">
        <v>5</v>
      </c>
      <c r="L21" s="31" t="s">
        <v>10</v>
      </c>
      <c r="M21" s="34">
        <v>2</v>
      </c>
    </row>
    <row r="22" spans="1:13" s="28" customFormat="1" ht="30" customHeight="1" thickBot="1" x14ac:dyDescent="0.4">
      <c r="A22" s="27"/>
      <c r="B22" s="32">
        <v>3</v>
      </c>
      <c r="C22" s="94" t="str">
        <f ca="1">IF(ISBLANK(INDIRECT(ADDRESS(B22*2+2,3))),"",INDIRECT(ADDRESS(B22*2+2,3)))</f>
        <v>Шашин Сергей</v>
      </c>
      <c r="D22" s="94"/>
      <c r="E22" s="95"/>
      <c r="F22" s="29">
        <v>12</v>
      </c>
      <c r="G22" s="30">
        <v>7</v>
      </c>
      <c r="H22" s="96" t="str">
        <f ca="1">IF(ISBLANK(INDIRECT(ADDRESS(K22*2+2,3))),"",INDIRECT(ADDRESS(K22*2+2,3)))</f>
        <v>Гольдт Егор</v>
      </c>
      <c r="I22" s="94"/>
      <c r="J22" s="94"/>
      <c r="K22" s="32">
        <v>4</v>
      </c>
      <c r="L22" s="31" t="s">
        <v>10</v>
      </c>
      <c r="M22" s="34">
        <v>3</v>
      </c>
    </row>
    <row r="23" spans="1:13" s="28" customFormat="1" ht="30" customHeight="1" x14ac:dyDescent="0.35">
      <c r="A23" s="27"/>
      <c r="M23" s="33"/>
    </row>
    <row r="24" spans="1:13" s="28" customFormat="1" ht="30" customHeight="1" thickBot="1" x14ac:dyDescent="0.4">
      <c r="A24" s="27"/>
      <c r="B24" s="97" t="s">
        <v>4</v>
      </c>
      <c r="C24" s="97"/>
      <c r="D24" s="97"/>
      <c r="E24" s="97"/>
      <c r="F24" s="97"/>
      <c r="G24" s="97"/>
      <c r="H24" s="97"/>
      <c r="I24" s="97"/>
      <c r="J24" s="97"/>
      <c r="K24" s="97"/>
      <c r="M24" s="33"/>
    </row>
    <row r="25" spans="1:13" s="28" customFormat="1" ht="30" customHeight="1" thickBot="1" x14ac:dyDescent="0.4">
      <c r="A25" s="27"/>
      <c r="B25" s="32">
        <v>6</v>
      </c>
      <c r="C25" s="94" t="str">
        <f ca="1">IF(ISBLANK(INDIRECT(ADDRESS(B25*2+2,3))),"",INDIRECT(ADDRESS(B25*2+2,3)))</f>
        <v>Багазеев Иван</v>
      </c>
      <c r="D25" s="94"/>
      <c r="E25" s="95"/>
      <c r="F25" s="29">
        <v>13</v>
      </c>
      <c r="G25" s="30">
        <v>10</v>
      </c>
      <c r="H25" s="96" t="str">
        <f ca="1">IF(ISBLANK(INDIRECT(ADDRESS(K25*2+2,3))),"",INDIRECT(ADDRESS(K25*2+2,3)))</f>
        <v>Гольдт Егор</v>
      </c>
      <c r="I25" s="94"/>
      <c r="J25" s="94"/>
      <c r="K25" s="32">
        <v>4</v>
      </c>
      <c r="L25" s="31" t="s">
        <v>10</v>
      </c>
      <c r="M25" s="34">
        <v>3</v>
      </c>
    </row>
    <row r="26" spans="1:13" s="28" customFormat="1" ht="30" customHeight="1" thickBot="1" x14ac:dyDescent="0.4">
      <c r="A26" s="27"/>
      <c r="B26" s="32">
        <v>5</v>
      </c>
      <c r="C26" s="94" t="str">
        <f ca="1">IF(ISBLANK(INDIRECT(ADDRESS(B26*2+2,3))),"",INDIRECT(ADDRESS(B26*2+2,3)))</f>
        <v>Ятченко Дмитрий</v>
      </c>
      <c r="D26" s="94"/>
      <c r="E26" s="95"/>
      <c r="F26" s="29">
        <v>13</v>
      </c>
      <c r="G26" s="30">
        <v>6</v>
      </c>
      <c r="H26" s="96" t="str">
        <f ca="1">IF(ISBLANK(INDIRECT(ADDRESS(K26*2+2,3))),"",INDIRECT(ADDRESS(K26*2+2,3)))</f>
        <v>Шашин Сергей</v>
      </c>
      <c r="I26" s="94"/>
      <c r="J26" s="94"/>
      <c r="K26" s="32">
        <v>3</v>
      </c>
      <c r="L26" s="31" t="s">
        <v>10</v>
      </c>
      <c r="M26" s="34">
        <v>1</v>
      </c>
    </row>
    <row r="27" spans="1:13" s="28" customFormat="1" ht="30" customHeight="1" thickBot="1" x14ac:dyDescent="0.4">
      <c r="A27" s="27"/>
      <c r="B27" s="32">
        <v>1</v>
      </c>
      <c r="C27" s="94" t="str">
        <f ca="1">IF(ISBLANK(INDIRECT(ADDRESS(B27*2+2,3))),"",INDIRECT(ADDRESS(B27*2+2,3)))</f>
        <v>Андреев Юрий</v>
      </c>
      <c r="D27" s="94"/>
      <c r="E27" s="95"/>
      <c r="F27" s="29">
        <v>11</v>
      </c>
      <c r="G27" s="30">
        <v>13</v>
      </c>
      <c r="H27" s="96" t="str">
        <f ca="1">IF(ISBLANK(INDIRECT(ADDRESS(K27*2+2,3))),"",INDIRECT(ADDRESS(K27*2+2,3)))</f>
        <v>Глинкин Андрей</v>
      </c>
      <c r="I27" s="94"/>
      <c r="J27" s="94"/>
      <c r="K27" s="32">
        <v>2</v>
      </c>
      <c r="L27" s="31" t="s">
        <v>10</v>
      </c>
      <c r="M27" s="34">
        <v>2</v>
      </c>
    </row>
    <row r="28" spans="1:13" s="28" customFormat="1" ht="30" customHeight="1" x14ac:dyDescent="0.35">
      <c r="A28" s="27"/>
      <c r="M28" s="33"/>
    </row>
    <row r="29" spans="1:13" s="28" customFormat="1" ht="30" customHeight="1" thickBot="1" x14ac:dyDescent="0.4">
      <c r="A29" s="27"/>
      <c r="B29" s="97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M29" s="33"/>
    </row>
    <row r="30" spans="1:13" s="28" customFormat="1" ht="30" customHeight="1" thickBot="1" x14ac:dyDescent="0.4">
      <c r="A30" s="27"/>
      <c r="B30" s="32">
        <v>2</v>
      </c>
      <c r="C30" s="94" t="str">
        <f ca="1">IF(ISBLANK(INDIRECT(ADDRESS(B30*2+2,3))),"",INDIRECT(ADDRESS(B30*2+2,3)))</f>
        <v>Глинкин Андрей</v>
      </c>
      <c r="D30" s="94"/>
      <c r="E30" s="95"/>
      <c r="F30" s="29">
        <v>10</v>
      </c>
      <c r="G30" s="30">
        <v>13</v>
      </c>
      <c r="H30" s="96" t="str">
        <f ca="1">IF(ISBLANK(INDIRECT(ADDRESS(K30*2+2,3))),"",INDIRECT(ADDRESS(K30*2+2,3)))</f>
        <v>Багазеев Иван</v>
      </c>
      <c r="I30" s="94"/>
      <c r="J30" s="94"/>
      <c r="K30" s="32">
        <v>6</v>
      </c>
      <c r="L30" s="31" t="s">
        <v>10</v>
      </c>
      <c r="M30" s="34">
        <v>2</v>
      </c>
    </row>
    <row r="31" spans="1:13" s="28" customFormat="1" ht="30" customHeight="1" thickBot="1" x14ac:dyDescent="0.4">
      <c r="A31" s="27"/>
      <c r="B31" s="32">
        <v>3</v>
      </c>
      <c r="C31" s="94" t="str">
        <f ca="1">IF(ISBLANK(INDIRECT(ADDRESS(B31*2+2,3))),"",INDIRECT(ADDRESS(B31*2+2,3)))</f>
        <v>Шашин Сергей</v>
      </c>
      <c r="D31" s="94"/>
      <c r="E31" s="95"/>
      <c r="F31" s="29">
        <v>9</v>
      </c>
      <c r="G31" s="30">
        <v>13</v>
      </c>
      <c r="H31" s="96" t="str">
        <f ca="1">IF(ISBLANK(INDIRECT(ADDRESS(K31*2+2,3))),"",INDIRECT(ADDRESS(K31*2+2,3)))</f>
        <v>Андреев Юрий</v>
      </c>
      <c r="I31" s="94"/>
      <c r="J31" s="94"/>
      <c r="K31" s="32">
        <v>1</v>
      </c>
      <c r="L31" s="31" t="s">
        <v>10</v>
      </c>
      <c r="M31" s="34">
        <v>3</v>
      </c>
    </row>
    <row r="32" spans="1:13" s="28" customFormat="1" ht="30" customHeight="1" thickBot="1" x14ac:dyDescent="0.4">
      <c r="A32" s="27"/>
      <c r="B32" s="32">
        <v>4</v>
      </c>
      <c r="C32" s="94" t="str">
        <f ca="1">IF(ISBLANK(INDIRECT(ADDRESS(B32*2+2,3))),"",INDIRECT(ADDRESS(B32*2+2,3)))</f>
        <v>Гольдт Егор</v>
      </c>
      <c r="D32" s="94"/>
      <c r="E32" s="95"/>
      <c r="F32" s="29">
        <v>13</v>
      </c>
      <c r="G32" s="30">
        <v>7</v>
      </c>
      <c r="H32" s="96" t="str">
        <f ca="1">IF(ISBLANK(INDIRECT(ADDRESS(K32*2+2,3))),"",INDIRECT(ADDRESS(K32*2+2,3)))</f>
        <v>Ятченко Дмитрий</v>
      </c>
      <c r="I32" s="94"/>
      <c r="J32" s="94"/>
      <c r="K32" s="32">
        <v>5</v>
      </c>
      <c r="L32" s="31" t="s">
        <v>10</v>
      </c>
      <c r="M32" s="34">
        <v>1</v>
      </c>
    </row>
    <row r="33" spans="1:13" s="28" customFormat="1" ht="30" customHeight="1" x14ac:dyDescent="0.35">
      <c r="A33" s="27"/>
      <c r="M33" s="33"/>
    </row>
    <row r="34" spans="1:13" s="28" customFormat="1" ht="30" customHeight="1" thickBot="1" x14ac:dyDescent="0.4">
      <c r="A34" s="27"/>
      <c r="B34" s="97" t="s">
        <v>7</v>
      </c>
      <c r="C34" s="97"/>
      <c r="D34" s="97"/>
      <c r="E34" s="97"/>
      <c r="F34" s="97"/>
      <c r="G34" s="97"/>
      <c r="H34" s="97"/>
      <c r="I34" s="97"/>
      <c r="J34" s="97"/>
      <c r="K34" s="97"/>
      <c r="M34" s="33"/>
    </row>
    <row r="35" spans="1:13" s="28" customFormat="1" ht="30" customHeight="1" thickBot="1" x14ac:dyDescent="0.4">
      <c r="A35" s="27"/>
      <c r="B35" s="32">
        <v>6</v>
      </c>
      <c r="C35" s="94" t="str">
        <f ca="1">IF(ISBLANK(INDIRECT(ADDRESS(B35*2+2,3))),"",INDIRECT(ADDRESS(B35*2+2,3)))</f>
        <v>Багазеев Иван</v>
      </c>
      <c r="D35" s="94"/>
      <c r="E35" s="95"/>
      <c r="F35" s="29">
        <v>7</v>
      </c>
      <c r="G35" s="30">
        <v>13</v>
      </c>
      <c r="H35" s="96" t="str">
        <f ca="1">IF(ISBLANK(INDIRECT(ADDRESS(K35*2+2,3))),"",INDIRECT(ADDRESS(K35*2+2,3)))</f>
        <v>Ятченко Дмитрий</v>
      </c>
      <c r="I35" s="94"/>
      <c r="J35" s="94"/>
      <c r="K35" s="32">
        <v>5</v>
      </c>
      <c r="L35" s="31" t="s">
        <v>10</v>
      </c>
      <c r="M35" s="34">
        <v>1</v>
      </c>
    </row>
    <row r="36" spans="1:13" s="28" customFormat="1" ht="30" customHeight="1" thickBot="1" x14ac:dyDescent="0.4">
      <c r="A36" s="27"/>
      <c r="B36" s="32">
        <v>1</v>
      </c>
      <c r="C36" s="94" t="str">
        <f ca="1">IF(ISBLANK(INDIRECT(ADDRESS(B36*2+2,3))),"",INDIRECT(ADDRESS(B36*2+2,3)))</f>
        <v>Андреев Юрий</v>
      </c>
      <c r="D36" s="94"/>
      <c r="E36" s="95"/>
      <c r="F36" s="29">
        <v>9</v>
      </c>
      <c r="G36" s="30">
        <v>13</v>
      </c>
      <c r="H36" s="96" t="str">
        <f ca="1">IF(ISBLANK(INDIRECT(ADDRESS(K36*2+2,3))),"",INDIRECT(ADDRESS(K36*2+2,3)))</f>
        <v>Гольдт Егор</v>
      </c>
      <c r="I36" s="94"/>
      <c r="J36" s="94"/>
      <c r="K36" s="32">
        <v>4</v>
      </c>
      <c r="L36" s="31" t="s">
        <v>10</v>
      </c>
      <c r="M36" s="34">
        <v>2</v>
      </c>
    </row>
    <row r="37" spans="1:13" s="28" customFormat="1" ht="30" customHeight="1" thickBot="1" x14ac:dyDescent="0.4">
      <c r="A37" s="27"/>
      <c r="B37" s="32">
        <v>2</v>
      </c>
      <c r="C37" s="94" t="str">
        <f ca="1">IF(ISBLANK(INDIRECT(ADDRESS(B37*2+2,3))),"",INDIRECT(ADDRESS(B37*2+2,3)))</f>
        <v>Глинкин Андрей</v>
      </c>
      <c r="D37" s="94"/>
      <c r="E37" s="95"/>
      <c r="F37" s="29">
        <v>13</v>
      </c>
      <c r="G37" s="30">
        <v>10</v>
      </c>
      <c r="H37" s="96" t="str">
        <f ca="1">IF(ISBLANK(INDIRECT(ADDRESS(K37*2+2,3))),"",INDIRECT(ADDRESS(K37*2+2,3)))</f>
        <v>Шашин Сергей</v>
      </c>
      <c r="I37" s="94"/>
      <c r="J37" s="94"/>
      <c r="K37" s="32">
        <v>3</v>
      </c>
      <c r="L37" s="31" t="s">
        <v>10</v>
      </c>
      <c r="M37" s="34">
        <v>3</v>
      </c>
    </row>
    <row r="38" spans="1:13" s="28" customFormat="1" ht="30" customHeight="1" x14ac:dyDescent="0.35">
      <c r="A38" s="27"/>
      <c r="M38" s="33"/>
    </row>
    <row r="39" spans="1:13" s="28" customFormat="1" ht="30" customHeight="1" thickBot="1" x14ac:dyDescent="0.4">
      <c r="A39" s="27"/>
      <c r="B39" s="97" t="s">
        <v>8</v>
      </c>
      <c r="C39" s="97"/>
      <c r="D39" s="97"/>
      <c r="E39" s="97"/>
      <c r="F39" s="97"/>
      <c r="G39" s="97"/>
      <c r="H39" s="97"/>
      <c r="I39" s="97"/>
      <c r="J39" s="97"/>
      <c r="K39" s="97"/>
      <c r="M39" s="33"/>
    </row>
    <row r="40" spans="1:13" s="28" customFormat="1" ht="30" customHeight="1" thickBot="1" x14ac:dyDescent="0.4">
      <c r="A40" s="27"/>
      <c r="B40" s="32">
        <v>3</v>
      </c>
      <c r="C40" s="94" t="str">
        <f ca="1">IF(ISBLANK(INDIRECT(ADDRESS(B40*2+2,3))),"",INDIRECT(ADDRESS(B40*2+2,3)))</f>
        <v>Шашин Сергей</v>
      </c>
      <c r="D40" s="94"/>
      <c r="E40" s="95"/>
      <c r="F40" s="29">
        <v>11</v>
      </c>
      <c r="G40" s="30">
        <v>13</v>
      </c>
      <c r="H40" s="96" t="str">
        <f ca="1">IF(ISBLANK(INDIRECT(ADDRESS(K40*2+2,3))),"",INDIRECT(ADDRESS(K40*2+2,3)))</f>
        <v>Багазеев Иван</v>
      </c>
      <c r="I40" s="94"/>
      <c r="J40" s="94"/>
      <c r="K40" s="32">
        <v>6</v>
      </c>
      <c r="L40" s="31" t="s">
        <v>10</v>
      </c>
      <c r="M40" s="34">
        <v>3</v>
      </c>
    </row>
    <row r="41" spans="1:13" s="28" customFormat="1" ht="30" customHeight="1" thickBot="1" x14ac:dyDescent="0.4">
      <c r="A41" s="27"/>
      <c r="B41" s="32">
        <v>4</v>
      </c>
      <c r="C41" s="94" t="str">
        <f ca="1">IF(ISBLANK(INDIRECT(ADDRESS(B41*2+2,3))),"",INDIRECT(ADDRESS(B41*2+2,3)))</f>
        <v>Гольдт Егор</v>
      </c>
      <c r="D41" s="94"/>
      <c r="E41" s="95"/>
      <c r="F41" s="29">
        <v>13</v>
      </c>
      <c r="G41" s="30">
        <v>10</v>
      </c>
      <c r="H41" s="96" t="str">
        <f ca="1">IF(ISBLANK(INDIRECT(ADDRESS(K41*2+2,3))),"",INDIRECT(ADDRESS(K41*2+2,3)))</f>
        <v>Глинкин Андрей</v>
      </c>
      <c r="I41" s="94"/>
      <c r="J41" s="94"/>
      <c r="K41" s="32">
        <v>2</v>
      </c>
      <c r="L41" s="31" t="s">
        <v>10</v>
      </c>
      <c r="M41" s="34">
        <v>1</v>
      </c>
    </row>
    <row r="42" spans="1:13" s="28" customFormat="1" ht="30" customHeight="1" thickBot="1" x14ac:dyDescent="0.4">
      <c r="A42" s="27"/>
      <c r="B42" s="32">
        <v>5</v>
      </c>
      <c r="C42" s="94" t="str">
        <f ca="1">IF(ISBLANK(INDIRECT(ADDRESS(B42*2+2,3))),"",INDIRECT(ADDRESS(B42*2+2,3)))</f>
        <v>Ятченко Дмитрий</v>
      </c>
      <c r="D42" s="94"/>
      <c r="E42" s="95"/>
      <c r="F42" s="29">
        <v>11</v>
      </c>
      <c r="G42" s="30">
        <v>13</v>
      </c>
      <c r="H42" s="96" t="str">
        <f ca="1">IF(ISBLANK(INDIRECT(ADDRESS(K42*2+2,3))),"",INDIRECT(ADDRESS(K42*2+2,3)))</f>
        <v>Андреев Юрий</v>
      </c>
      <c r="I42" s="94"/>
      <c r="J42" s="94"/>
      <c r="K42" s="32">
        <v>1</v>
      </c>
      <c r="L42" s="31" t="s">
        <v>10</v>
      </c>
      <c r="M42" s="34">
        <v>2</v>
      </c>
    </row>
  </sheetData>
  <mergeCells count="61">
    <mergeCell ref="C41:E41"/>
    <mergeCell ref="H41:J41"/>
    <mergeCell ref="C42:E42"/>
    <mergeCell ref="H42:J42"/>
    <mergeCell ref="B1:N1"/>
    <mergeCell ref="C36:E36"/>
    <mergeCell ref="H36:J36"/>
    <mergeCell ref="C37:E37"/>
    <mergeCell ref="H37:J37"/>
    <mergeCell ref="B39:K39"/>
    <mergeCell ref="C40:E40"/>
    <mergeCell ref="H40:J40"/>
    <mergeCell ref="C31:E31"/>
    <mergeCell ref="H31:J31"/>
    <mergeCell ref="C32:E32"/>
    <mergeCell ref="H32:J32"/>
    <mergeCell ref="B34:K3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TMA</vt:lpstr>
      <vt:lpstr>ТМВ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Bagazeyev IV</cp:lastModifiedBy>
  <cp:lastPrinted>2025-01-19T08:53:00Z</cp:lastPrinted>
  <dcterms:created xsi:type="dcterms:W3CDTF">2009-05-19T09:37:33Z</dcterms:created>
  <dcterms:modified xsi:type="dcterms:W3CDTF">2025-01-19T09:07:03Z</dcterms:modified>
</cp:coreProperties>
</file>